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56" windowWidth="22692" windowHeight="9144"/>
  </bookViews>
  <sheets>
    <sheet name="Population" sheetId="3" r:id="rId1"/>
    <sheet name="Parameters" sheetId="15" r:id="rId2"/>
    <sheet name="System0" sheetId="4" r:id="rId3"/>
    <sheet name="System1" sheetId="11" r:id="rId4"/>
    <sheet name="System2" sheetId="12" r:id="rId5"/>
    <sheet name="System3" sheetId="13" r:id="rId6"/>
    <sheet name="System4" sheetId="14" r:id="rId7"/>
    <sheet name="Results" sheetId="5" r:id="rId8"/>
  </sheets>
  <calcPr calcId="145621"/>
</workbook>
</file>

<file path=xl/calcChain.xml><?xml version="1.0" encoding="utf-8"?>
<calcChain xmlns="http://schemas.openxmlformats.org/spreadsheetml/2006/main">
  <c r="B16" i="14" l="1"/>
  <c r="C16" i="14" s="1"/>
  <c r="B15" i="14"/>
  <c r="C15" i="14" s="1"/>
  <c r="B14" i="14"/>
  <c r="C14" i="14" s="1"/>
  <c r="B13" i="14"/>
  <c r="C13" i="14" s="1"/>
  <c r="B12" i="14"/>
  <c r="C12" i="14" s="1"/>
  <c r="B11" i="14"/>
  <c r="C11" i="14" s="1"/>
  <c r="C18" i="14" s="1"/>
  <c r="B16" i="13"/>
  <c r="C16" i="13" s="1"/>
  <c r="B15" i="13"/>
  <c r="C15" i="13" s="1"/>
  <c r="B14" i="13"/>
  <c r="C14" i="13" s="1"/>
  <c r="B13" i="13"/>
  <c r="C13" i="13" s="1"/>
  <c r="B12" i="13"/>
  <c r="C12" i="13" s="1"/>
  <c r="B11" i="13"/>
  <c r="C11" i="13" s="1"/>
  <c r="B16" i="12"/>
  <c r="C16" i="12" s="1"/>
  <c r="B15" i="12"/>
  <c r="C15" i="12" s="1"/>
  <c r="B14" i="12"/>
  <c r="C14" i="12" s="1"/>
  <c r="B13" i="12"/>
  <c r="C13" i="12" s="1"/>
  <c r="B12" i="12"/>
  <c r="C12" i="12" s="1"/>
  <c r="B11" i="12"/>
  <c r="C11" i="12" s="1"/>
  <c r="B16" i="11"/>
  <c r="C16" i="11" s="1"/>
  <c r="B15" i="11"/>
  <c r="C15" i="11" s="1"/>
  <c r="B14" i="11"/>
  <c r="C14" i="11" s="1"/>
  <c r="B13" i="11"/>
  <c r="C13" i="11" s="1"/>
  <c r="B12" i="11"/>
  <c r="C12" i="11" s="1"/>
  <c r="B11" i="11"/>
  <c r="C11" i="11" s="1"/>
  <c r="I18" i="4"/>
  <c r="G16" i="4"/>
  <c r="G15" i="4"/>
  <c r="G14" i="4"/>
  <c r="G13" i="4"/>
  <c r="G12" i="4"/>
  <c r="G11" i="4"/>
  <c r="C12" i="3"/>
  <c r="B12" i="3"/>
  <c r="B13" i="3" s="1"/>
  <c r="F13" i="14" l="1"/>
  <c r="G13" i="14" s="1"/>
  <c r="D11" i="14"/>
  <c r="I11" i="14"/>
  <c r="D12" i="14"/>
  <c r="F12" i="14" s="1"/>
  <c r="G12" i="14" s="1"/>
  <c r="D13" i="14"/>
  <c r="I13" i="14"/>
  <c r="J13" i="14" s="1"/>
  <c r="D14" i="14"/>
  <c r="D15" i="14"/>
  <c r="I15" i="14"/>
  <c r="J15" i="14" s="1"/>
  <c r="D16" i="14"/>
  <c r="I16" i="14"/>
  <c r="J16" i="14" s="1"/>
  <c r="E11" i="14"/>
  <c r="E12" i="14"/>
  <c r="I12" i="14" s="1"/>
  <c r="J12" i="14" s="1"/>
  <c r="E13" i="14"/>
  <c r="E14" i="14"/>
  <c r="I14" i="14" s="1"/>
  <c r="J14" i="14" s="1"/>
  <c r="E15" i="14"/>
  <c r="E16" i="14"/>
  <c r="F11" i="14"/>
  <c r="G11" i="14" s="1"/>
  <c r="F14" i="14"/>
  <c r="G14" i="14" s="1"/>
  <c r="F15" i="14"/>
  <c r="G15" i="14" s="1"/>
  <c r="F16" i="14"/>
  <c r="G16" i="14" s="1"/>
  <c r="B18" i="14"/>
  <c r="C18" i="13"/>
  <c r="D11" i="13"/>
  <c r="I11" i="13"/>
  <c r="D12" i="13"/>
  <c r="F12" i="13" s="1"/>
  <c r="G12" i="13" s="1"/>
  <c r="D13" i="13"/>
  <c r="E13" i="13" s="1"/>
  <c r="I13" i="13" s="1"/>
  <c r="J13" i="13" s="1"/>
  <c r="D14" i="13"/>
  <c r="D15" i="13"/>
  <c r="I15" i="13"/>
  <c r="J15" i="13" s="1"/>
  <c r="D16" i="13"/>
  <c r="I16" i="13" s="1"/>
  <c r="J16" i="13" s="1"/>
  <c r="E11" i="13"/>
  <c r="E12" i="13"/>
  <c r="E15" i="13"/>
  <c r="E16" i="13"/>
  <c r="F16" i="13" s="1"/>
  <c r="G16" i="13" s="1"/>
  <c r="F15" i="13"/>
  <c r="G15" i="13" s="1"/>
  <c r="B18" i="13"/>
  <c r="D12" i="12"/>
  <c r="E12" i="12" s="1"/>
  <c r="E13" i="12"/>
  <c r="I13" i="12" s="1"/>
  <c r="J13" i="12" s="1"/>
  <c r="D13" i="12"/>
  <c r="D14" i="12"/>
  <c r="I14" i="12" s="1"/>
  <c r="J14" i="12" s="1"/>
  <c r="E14" i="12"/>
  <c r="C18" i="12"/>
  <c r="D11" i="12"/>
  <c r="D18" i="12" s="1"/>
  <c r="D15" i="12"/>
  <c r="E15" i="12"/>
  <c r="I15" i="12"/>
  <c r="J15" i="12" s="1"/>
  <c r="E16" i="12"/>
  <c r="D16" i="12"/>
  <c r="I16" i="12" s="1"/>
  <c r="J16" i="12" s="1"/>
  <c r="F15" i="12"/>
  <c r="G15" i="12" s="1"/>
  <c r="F16" i="12"/>
  <c r="G16" i="12" s="1"/>
  <c r="B18" i="12"/>
  <c r="C18" i="11"/>
  <c r="D11" i="11"/>
  <c r="I11" i="11"/>
  <c r="D12" i="11"/>
  <c r="D13" i="11"/>
  <c r="D14" i="11"/>
  <c r="D15" i="11"/>
  <c r="I15" i="11"/>
  <c r="J15" i="11" s="1"/>
  <c r="D16" i="11"/>
  <c r="E11" i="11"/>
  <c r="E13" i="11"/>
  <c r="F13" i="11" s="1"/>
  <c r="G13" i="11" s="1"/>
  <c r="E15" i="11"/>
  <c r="F11" i="11"/>
  <c r="G11" i="11" s="1"/>
  <c r="F15" i="11"/>
  <c r="G15" i="11" s="1"/>
  <c r="B18" i="11"/>
  <c r="I18" i="14" l="1"/>
  <c r="J18" i="14" s="1"/>
  <c r="J11" i="14"/>
  <c r="E18" i="14"/>
  <c r="D18" i="14"/>
  <c r="I14" i="13"/>
  <c r="J14" i="13" s="1"/>
  <c r="I18" i="13"/>
  <c r="J18" i="13" s="1"/>
  <c r="J11" i="13"/>
  <c r="E18" i="13"/>
  <c r="D18" i="13"/>
  <c r="F13" i="13"/>
  <c r="G13" i="13" s="1"/>
  <c r="E14" i="13"/>
  <c r="F14" i="13" s="1"/>
  <c r="G14" i="13" s="1"/>
  <c r="I12" i="13"/>
  <c r="J12" i="13" s="1"/>
  <c r="F11" i="13"/>
  <c r="G11" i="13" s="1"/>
  <c r="F12" i="12"/>
  <c r="G12" i="12" s="1"/>
  <c r="I12" i="12"/>
  <c r="J12" i="12" s="1"/>
  <c r="E11" i="12"/>
  <c r="E18" i="12" s="1"/>
  <c r="F11" i="12"/>
  <c r="G11" i="12" s="1"/>
  <c r="F14" i="12"/>
  <c r="G14" i="12" s="1"/>
  <c r="F13" i="12"/>
  <c r="G13" i="12" s="1"/>
  <c r="I11" i="12"/>
  <c r="I12" i="11"/>
  <c r="J12" i="11" s="1"/>
  <c r="F14" i="11"/>
  <c r="G14" i="11" s="1"/>
  <c r="E16" i="11"/>
  <c r="I16" i="11" s="1"/>
  <c r="J16" i="11" s="1"/>
  <c r="E12" i="11"/>
  <c r="I13" i="11"/>
  <c r="J13" i="11" s="1"/>
  <c r="J11" i="11"/>
  <c r="D18" i="11"/>
  <c r="F16" i="11"/>
  <c r="G16" i="11" s="1"/>
  <c r="F12" i="11"/>
  <c r="G12" i="11" s="1"/>
  <c r="E14" i="11"/>
  <c r="I14" i="11" s="1"/>
  <c r="J11" i="12" l="1"/>
  <c r="I18" i="12"/>
  <c r="J18" i="12" s="1"/>
  <c r="J14" i="11"/>
  <c r="I18" i="11"/>
  <c r="J18" i="11" s="1"/>
  <c r="E18" i="11"/>
  <c r="A1" i="14" l="1"/>
  <c r="A1" i="13"/>
  <c r="A1" i="12"/>
  <c r="A1" i="11"/>
  <c r="A1" i="4"/>
  <c r="B5" i="4"/>
  <c r="E7" i="14" l="1"/>
  <c r="D7" i="14"/>
  <c r="C7" i="14"/>
  <c r="E5" i="14"/>
  <c r="D5" i="14"/>
  <c r="C5" i="14"/>
  <c r="B7" i="14"/>
  <c r="B5" i="14"/>
  <c r="E7" i="13"/>
  <c r="D7" i="13"/>
  <c r="C7" i="13"/>
  <c r="E5" i="13"/>
  <c r="D5" i="13"/>
  <c r="C5" i="13"/>
  <c r="B7" i="13"/>
  <c r="B5" i="13"/>
  <c r="E7" i="12"/>
  <c r="D7" i="12"/>
  <c r="C7" i="12"/>
  <c r="E5" i="12"/>
  <c r="D5" i="12"/>
  <c r="C5" i="12"/>
  <c r="B7" i="12"/>
  <c r="B5" i="12"/>
  <c r="E5" i="11"/>
  <c r="D5" i="11"/>
  <c r="C5" i="11"/>
  <c r="E7" i="11"/>
  <c r="D7" i="11"/>
  <c r="C7" i="11"/>
  <c r="B7" i="11"/>
  <c r="B5" i="11"/>
  <c r="G17" i="15"/>
  <c r="G16" i="15"/>
  <c r="G14" i="15"/>
  <c r="G13" i="15"/>
  <c r="G11" i="15"/>
  <c r="G10" i="15"/>
  <c r="G8" i="15"/>
  <c r="G7" i="15"/>
  <c r="E7" i="4"/>
  <c r="D7" i="4"/>
  <c r="C7" i="4"/>
  <c r="B7" i="4"/>
  <c r="E5" i="4"/>
  <c r="D5" i="4"/>
  <c r="C5" i="4"/>
  <c r="G5" i="15"/>
  <c r="G4" i="15"/>
  <c r="D5" i="3" l="1"/>
  <c r="D10" i="3"/>
  <c r="D9" i="3"/>
  <c r="D8" i="3"/>
  <c r="D7" i="3"/>
  <c r="D6" i="3"/>
  <c r="D6" i="14" l="1"/>
  <c r="C6" i="14"/>
  <c r="B6" i="14"/>
  <c r="D6" i="13"/>
  <c r="C6" i="13"/>
  <c r="B6" i="13"/>
  <c r="D6" i="12"/>
  <c r="C6" i="12"/>
  <c r="B6" i="12"/>
  <c r="D6" i="11"/>
  <c r="C6" i="11"/>
  <c r="B6" i="11"/>
  <c r="E8" i="5" l="1"/>
  <c r="D9" i="5"/>
  <c r="C9" i="5"/>
  <c r="D10" i="5" l="1"/>
  <c r="F9" i="5"/>
  <c r="F8" i="5"/>
  <c r="F10" i="5"/>
  <c r="E7" i="5"/>
  <c r="C7" i="5"/>
  <c r="C10" i="5"/>
  <c r="F7" i="5" l="1"/>
  <c r="C6" i="5"/>
  <c r="E6" i="5"/>
  <c r="E10" i="5"/>
  <c r="D7" i="5"/>
  <c r="F5" i="5"/>
  <c r="F6" i="5"/>
  <c r="E9" i="5"/>
  <c r="D8" i="5"/>
  <c r="D6" i="5"/>
  <c r="C8" i="5"/>
  <c r="E5" i="5" l="1"/>
  <c r="D5" i="5"/>
  <c r="C5" i="5"/>
  <c r="E14" i="5" l="1"/>
  <c r="F12" i="5"/>
  <c r="F14" i="5"/>
  <c r="D12" i="5"/>
  <c r="D14" i="5"/>
  <c r="C12" i="5"/>
  <c r="C14" i="5"/>
  <c r="D6" i="4"/>
  <c r="C6" i="4"/>
  <c r="B6" i="4"/>
  <c r="B16" i="4" l="1"/>
  <c r="B12" i="4"/>
  <c r="B11" i="4"/>
  <c r="B14" i="4"/>
  <c r="C14" i="4" s="1"/>
  <c r="D14" i="4" s="1"/>
  <c r="E14" i="4" s="1"/>
  <c r="B15" i="4"/>
  <c r="B13" i="4"/>
  <c r="E12" i="5"/>
  <c r="C13" i="4" l="1"/>
  <c r="D13" i="4"/>
  <c r="C12" i="4"/>
  <c r="D12" i="4"/>
  <c r="D11" i="4"/>
  <c r="E11" i="4"/>
  <c r="C11" i="4"/>
  <c r="C15" i="4"/>
  <c r="D15" i="4"/>
  <c r="C16" i="4"/>
  <c r="D16" i="4" s="1"/>
  <c r="B18" i="4"/>
  <c r="E15" i="4" l="1"/>
  <c r="E12" i="4"/>
  <c r="E16" i="4"/>
  <c r="E13" i="4"/>
  <c r="I13" i="4" s="1"/>
  <c r="J13" i="4" s="1"/>
  <c r="C18" i="4"/>
  <c r="I11" i="4"/>
  <c r="J11" i="4" s="1"/>
  <c r="F15" i="4"/>
  <c r="D18" i="4" l="1"/>
  <c r="F16" i="4"/>
  <c r="F11" i="4"/>
  <c r="F13" i="4"/>
  <c r="B5" i="5"/>
  <c r="B7" i="5"/>
  <c r="I12" i="4"/>
  <c r="J12" i="4" s="1"/>
  <c r="I15" i="4"/>
  <c r="J15" i="4" s="1"/>
  <c r="F14" i="4"/>
  <c r="I16" i="4" l="1"/>
  <c r="E18" i="4"/>
  <c r="F12" i="4"/>
  <c r="I14" i="4"/>
  <c r="J14" i="4" s="1"/>
  <c r="B9" i="5"/>
  <c r="J16" i="4" l="1"/>
  <c r="B10" i="5" s="1"/>
  <c r="J18" i="4"/>
  <c r="B6" i="5"/>
  <c r="B8" i="5"/>
  <c r="B14" i="5" l="1"/>
  <c r="E15" i="5" l="1"/>
  <c r="E16" i="5" s="1"/>
  <c r="C15" i="5"/>
  <c r="C16" i="5" s="1"/>
  <c r="D15" i="5"/>
  <c r="D16" i="5" s="1"/>
  <c r="F15" i="5"/>
  <c r="F16" i="5" s="1"/>
  <c r="B12" i="5"/>
</calcChain>
</file>

<file path=xl/sharedStrings.xml><?xml version="1.0" encoding="utf-8"?>
<sst xmlns="http://schemas.openxmlformats.org/spreadsheetml/2006/main" count="149" uniqueCount="43">
  <si>
    <t>Band 1</t>
  </si>
  <si>
    <t>Band 2</t>
  </si>
  <si>
    <t>Band 3</t>
  </si>
  <si>
    <t>Band 4</t>
  </si>
  <si>
    <t>income</t>
  </si>
  <si>
    <t>Average</t>
  </si>
  <si>
    <t>(million)</t>
  </si>
  <si>
    <t>Number</t>
  </si>
  <si>
    <t>Level</t>
  </si>
  <si>
    <t>Level 1</t>
  </si>
  <si>
    <t>Level 2</t>
  </si>
  <si>
    <t>Level 3</t>
  </si>
  <si>
    <t>Level 4</t>
  </si>
  <si>
    <t>Level 5</t>
  </si>
  <si>
    <t>Level 6</t>
  </si>
  <si>
    <t>Tax</t>
  </si>
  <si>
    <t>Avg rate</t>
  </si>
  <si>
    <t>Change</t>
  </si>
  <si>
    <t>Min =</t>
  </si>
  <si>
    <t>Max =</t>
  </si>
  <si>
    <t>Rate =</t>
  </si>
  <si>
    <t>POPULATION STRUCTURE (all workers)</t>
  </si>
  <si>
    <t>SYSTEM 0  (Current System)</t>
  </si>
  <si>
    <t>SYSTEM 4  (All changes combined)</t>
  </si>
  <si>
    <t>CHECKS</t>
  </si>
  <si>
    <t>RESULTS</t>
  </si>
  <si>
    <t>PARAMETERS</t>
  </si>
  <si>
    <t>TAX CALCULATIONS</t>
  </si>
  <si>
    <t>Total</t>
  </si>
  <si>
    <t>SYSTEM 2  (Increase rate for Band 3)</t>
  </si>
  <si>
    <t>SYSTEM 1  (Increase Band 1/2 threshold)</t>
  </si>
  <si>
    <t>SYSTEM 3  (Increase rate for Band 4)</t>
  </si>
  <si>
    <t>System 1</t>
  </si>
  <si>
    <t>System 0</t>
  </si>
  <si>
    <t>System 2</t>
  </si>
  <si>
    <t>System 3</t>
  </si>
  <si>
    <t>System 4</t>
  </si>
  <si>
    <t>AVERAGE TAX RATE</t>
  </si>
  <si>
    <t>TAX BANDS AND RATES</t>
  </si>
  <si>
    <t>Start of band =</t>
  </si>
  <si>
    <t>Tax rate for band =</t>
  </si>
  <si>
    <t>RESULTS  (TABLES &amp; GRAPHS)</t>
  </si>
  <si>
    <t>NB: Calculations are in 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</si>
</sst>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9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9" fontId="0" fillId="3" borderId="0" xfId="0" applyNumberFormat="1" applyFill="1"/>
    <xf numFmtId="0" fontId="3" fillId="0" borderId="0" xfId="0" applyFont="1"/>
    <xf numFmtId="0" fontId="0" fillId="3" borderId="0" xfId="0" applyFill="1"/>
    <xf numFmtId="0" fontId="0" fillId="4" borderId="0" xfId="0" applyFill="1"/>
    <xf numFmtId="9" fontId="0" fillId="4" borderId="0" xfId="1" applyFont="1" applyFill="1"/>
    <xf numFmtId="9" fontId="0" fillId="0" borderId="0" xfId="1" applyFont="1" applyFill="1"/>
    <xf numFmtId="0" fontId="0" fillId="0" borderId="0" xfId="0" applyFill="1"/>
    <xf numFmtId="0" fontId="4" fillId="5" borderId="0" xfId="0" applyFont="1" applyFill="1"/>
    <xf numFmtId="0" fontId="5" fillId="5" borderId="0" xfId="0" applyFont="1" applyFill="1"/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centerContinuous"/>
    </xf>
    <xf numFmtId="0" fontId="0" fillId="6" borderId="0" xfId="0" applyFill="1"/>
    <xf numFmtId="0" fontId="6" fillId="0" borderId="0" xfId="0" applyFont="1" applyAlignment="1">
      <alignment horizontal="left"/>
    </xf>
    <xf numFmtId="9" fontId="0" fillId="0" borderId="0" xfId="0" applyNumberFormat="1" applyFill="1"/>
    <xf numFmtId="0" fontId="1" fillId="0" borderId="0" xfId="0" applyFont="1" applyAlignment="1">
      <alignment horizontal="left"/>
    </xf>
    <xf numFmtId="0" fontId="1" fillId="3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Average tax rate for each system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Current</c:v>
          </c:tx>
          <c:invertIfNegative val="0"/>
          <c:cat>
            <c:numRef>
              <c:f>Population!$B$5:$B$10</c:f>
              <c:numCache>
                <c:formatCode>General</c:formatCode>
                <c:ptCount val="6"/>
                <c:pt idx="0">
                  <c:v>5000</c:v>
                </c:pt>
                <c:pt idx="1">
                  <c:v>15000</c:v>
                </c:pt>
                <c:pt idx="2">
                  <c:v>25000</c:v>
                </c:pt>
                <c:pt idx="3">
                  <c:v>45000</c:v>
                </c:pt>
                <c:pt idx="4">
                  <c:v>75000</c:v>
                </c:pt>
                <c:pt idx="5">
                  <c:v>150000</c:v>
                </c:pt>
              </c:numCache>
            </c:numRef>
          </c:cat>
          <c:val>
            <c:numRef>
              <c:f>Results!$B$5:$B$10</c:f>
              <c:numCache>
                <c:formatCode>0%</c:formatCode>
                <c:ptCount val="6"/>
                <c:pt idx="0">
                  <c:v>0</c:v>
                </c:pt>
                <c:pt idx="1">
                  <c:v>6.6666666666666666E-2</c:v>
                </c:pt>
                <c:pt idx="2">
                  <c:v>0.12</c:v>
                </c:pt>
                <c:pt idx="3">
                  <c:v>0.15555555555555556</c:v>
                </c:pt>
                <c:pt idx="4">
                  <c:v>0.24</c:v>
                </c:pt>
                <c:pt idx="5">
                  <c:v>0.35333333333333333</c:v>
                </c:pt>
              </c:numCache>
            </c:numRef>
          </c:val>
        </c:ser>
        <c:ser>
          <c:idx val="1"/>
          <c:order val="1"/>
          <c:tx>
            <c:v>System 1</c:v>
          </c:tx>
          <c:invertIfNegative val="0"/>
          <c:cat>
            <c:numRef>
              <c:f>Population!$B$5:$B$10</c:f>
              <c:numCache>
                <c:formatCode>General</c:formatCode>
                <c:ptCount val="6"/>
                <c:pt idx="0">
                  <c:v>5000</c:v>
                </c:pt>
                <c:pt idx="1">
                  <c:v>15000</c:v>
                </c:pt>
                <c:pt idx="2">
                  <c:v>25000</c:v>
                </c:pt>
                <c:pt idx="3">
                  <c:v>45000</c:v>
                </c:pt>
                <c:pt idx="4">
                  <c:v>75000</c:v>
                </c:pt>
                <c:pt idx="5">
                  <c:v>150000</c:v>
                </c:pt>
              </c:numCache>
            </c:numRef>
          </c:cat>
          <c:val>
            <c:numRef>
              <c:f>Results!$C$5:$C$10</c:f>
              <c:numCache>
                <c:formatCode>0%</c:formatCode>
                <c:ptCount val="6"/>
                <c:pt idx="0">
                  <c:v>0</c:v>
                </c:pt>
                <c:pt idx="1">
                  <c:v>3.3333333333333333E-2</c:v>
                </c:pt>
                <c:pt idx="2">
                  <c:v>0.1</c:v>
                </c:pt>
                <c:pt idx="3">
                  <c:v>0.14444444444444443</c:v>
                </c:pt>
                <c:pt idx="4">
                  <c:v>0.23333333333333334</c:v>
                </c:pt>
                <c:pt idx="5">
                  <c:v>0.35</c:v>
                </c:pt>
              </c:numCache>
            </c:numRef>
          </c:val>
        </c:ser>
        <c:ser>
          <c:idx val="2"/>
          <c:order val="2"/>
          <c:tx>
            <c:v>System 2</c:v>
          </c:tx>
          <c:invertIfNegative val="0"/>
          <c:cat>
            <c:numRef>
              <c:f>Population!$B$5:$B$10</c:f>
              <c:numCache>
                <c:formatCode>General</c:formatCode>
                <c:ptCount val="6"/>
                <c:pt idx="0">
                  <c:v>5000</c:v>
                </c:pt>
                <c:pt idx="1">
                  <c:v>15000</c:v>
                </c:pt>
                <c:pt idx="2">
                  <c:v>25000</c:v>
                </c:pt>
                <c:pt idx="3">
                  <c:v>45000</c:v>
                </c:pt>
                <c:pt idx="4">
                  <c:v>75000</c:v>
                </c:pt>
                <c:pt idx="5">
                  <c:v>150000</c:v>
                </c:pt>
              </c:numCache>
            </c:numRef>
          </c:cat>
          <c:val>
            <c:numRef>
              <c:f>Results!$D$5:$D$10</c:f>
              <c:numCache>
                <c:formatCode>0%</c:formatCode>
                <c:ptCount val="6"/>
                <c:pt idx="0">
                  <c:v>0</c:v>
                </c:pt>
                <c:pt idx="1">
                  <c:v>6.6666666666666666E-2</c:v>
                </c:pt>
                <c:pt idx="2">
                  <c:v>0.12</c:v>
                </c:pt>
                <c:pt idx="3">
                  <c:v>0.15555555555555556</c:v>
                </c:pt>
                <c:pt idx="4">
                  <c:v>0.25666666666666665</c:v>
                </c:pt>
                <c:pt idx="5">
                  <c:v>0.37</c:v>
                </c:pt>
              </c:numCache>
            </c:numRef>
          </c:val>
        </c:ser>
        <c:ser>
          <c:idx val="3"/>
          <c:order val="3"/>
          <c:tx>
            <c:v>System 3</c:v>
          </c:tx>
          <c:invertIfNegative val="0"/>
          <c:cat>
            <c:numRef>
              <c:f>Population!$B$5:$B$10</c:f>
              <c:numCache>
                <c:formatCode>General</c:formatCode>
                <c:ptCount val="6"/>
                <c:pt idx="0">
                  <c:v>5000</c:v>
                </c:pt>
                <c:pt idx="1">
                  <c:v>15000</c:v>
                </c:pt>
                <c:pt idx="2">
                  <c:v>25000</c:v>
                </c:pt>
                <c:pt idx="3">
                  <c:v>45000</c:v>
                </c:pt>
                <c:pt idx="4">
                  <c:v>75000</c:v>
                </c:pt>
                <c:pt idx="5">
                  <c:v>150000</c:v>
                </c:pt>
              </c:numCache>
            </c:numRef>
          </c:cat>
          <c:val>
            <c:numRef>
              <c:f>Results!$E$5:$E$10</c:f>
              <c:numCache>
                <c:formatCode>0%</c:formatCode>
                <c:ptCount val="6"/>
                <c:pt idx="0">
                  <c:v>0</c:v>
                </c:pt>
                <c:pt idx="1">
                  <c:v>6.6666666666666666E-2</c:v>
                </c:pt>
                <c:pt idx="2">
                  <c:v>0.12</c:v>
                </c:pt>
                <c:pt idx="3">
                  <c:v>0.15555555555555556</c:v>
                </c:pt>
                <c:pt idx="4">
                  <c:v>0.24</c:v>
                </c:pt>
                <c:pt idx="5">
                  <c:v>0.38666666666666666</c:v>
                </c:pt>
              </c:numCache>
            </c:numRef>
          </c:val>
        </c:ser>
        <c:ser>
          <c:idx val="4"/>
          <c:order val="4"/>
          <c:tx>
            <c:v>System 4</c:v>
          </c:tx>
          <c:invertIfNegative val="0"/>
          <c:cat>
            <c:numRef>
              <c:f>Population!$B$5:$B$10</c:f>
              <c:numCache>
                <c:formatCode>General</c:formatCode>
                <c:ptCount val="6"/>
                <c:pt idx="0">
                  <c:v>5000</c:v>
                </c:pt>
                <c:pt idx="1">
                  <c:v>15000</c:v>
                </c:pt>
                <c:pt idx="2">
                  <c:v>25000</c:v>
                </c:pt>
                <c:pt idx="3">
                  <c:v>45000</c:v>
                </c:pt>
                <c:pt idx="4">
                  <c:v>75000</c:v>
                </c:pt>
                <c:pt idx="5">
                  <c:v>150000</c:v>
                </c:pt>
              </c:numCache>
            </c:numRef>
          </c:cat>
          <c:val>
            <c:numRef>
              <c:f>Results!$F$5:$F$10</c:f>
              <c:numCache>
                <c:formatCode>0%</c:formatCode>
                <c:ptCount val="6"/>
                <c:pt idx="0">
                  <c:v>0</c:v>
                </c:pt>
                <c:pt idx="1">
                  <c:v>3.3333333333333333E-2</c:v>
                </c:pt>
                <c:pt idx="2">
                  <c:v>0.1</c:v>
                </c:pt>
                <c:pt idx="3">
                  <c:v>0.14444444444444443</c:v>
                </c:pt>
                <c:pt idx="4">
                  <c:v>0.25</c:v>
                </c:pt>
                <c:pt idx="5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55520"/>
        <c:axId val="138203136"/>
      </c:barChart>
      <c:catAx>
        <c:axId val="13815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Annual</a:t>
                </a:r>
                <a:r>
                  <a:rPr lang="en-US" baseline="0"/>
                  <a:t> i</a:t>
                </a:r>
                <a:r>
                  <a:rPr lang="en-US"/>
                  <a:t>ncome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203136"/>
        <c:crosses val="autoZero"/>
        <c:auto val="1"/>
        <c:lblAlgn val="ctr"/>
        <c:lblOffset val="100"/>
        <c:noMultiLvlLbl val="0"/>
      </c:catAx>
      <c:valAx>
        <c:axId val="138203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Tax rate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3815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Change in total tax under the proposed systems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164129483814523"/>
          <c:y val="0.17218759113444151"/>
          <c:w val="0.66280314960629916"/>
          <c:h val="0.7064927821522309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Results!$C$15:$F$15</c:f>
              <c:numCache>
                <c:formatCode>General</c:formatCode>
                <c:ptCount val="4"/>
                <c:pt idx="0">
                  <c:v>-22500</c:v>
                </c:pt>
                <c:pt idx="1">
                  <c:v>8750</c:v>
                </c:pt>
                <c:pt idx="2">
                  <c:v>10000</c:v>
                </c:pt>
                <c:pt idx="3">
                  <c:v>-3750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40000"/>
        <c:axId val="140165888"/>
      </c:barChart>
      <c:catAx>
        <c:axId val="13864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System</a:t>
                </a:r>
              </a:p>
            </c:rich>
          </c:tx>
          <c:layout>
            <c:manualLayout>
              <c:xMode val="edge"/>
              <c:yMode val="edge"/>
              <c:x val="0.86848031496062994"/>
              <c:y val="0.4573840769903762"/>
            </c:manualLayout>
          </c:layout>
          <c:overlay val="0"/>
        </c:title>
        <c:majorTickMark val="out"/>
        <c:minorTickMark val="none"/>
        <c:tickLblPos val="nextTo"/>
        <c:crossAx val="140165888"/>
        <c:crosses val="autoZero"/>
        <c:auto val="1"/>
        <c:lblAlgn val="ctr"/>
        <c:lblOffset val="100"/>
        <c:noMultiLvlLbl val="0"/>
      </c:catAx>
      <c:valAx>
        <c:axId val="140165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Change in total tax (billions)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640000"/>
        <c:crosses val="autoZero"/>
        <c:crossBetween val="between"/>
        <c:dispUnits>
          <c:builtInUnit val="thousands"/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14</xdr:col>
      <xdr:colOff>304800</xdr:colOff>
      <xdr:row>17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22</xdr:col>
      <xdr:colOff>304800</xdr:colOff>
      <xdr:row>17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B15" sqref="B15"/>
    </sheetView>
  </sheetViews>
  <sheetFormatPr defaultRowHeight="14.4" x14ac:dyDescent="0.3"/>
  <cols>
    <col min="1" max="4" width="8.88671875" customWidth="1"/>
  </cols>
  <sheetData>
    <row r="1" spans="1:4" x14ac:dyDescent="0.3">
      <c r="A1" s="14" t="s">
        <v>21</v>
      </c>
      <c r="B1" s="14"/>
      <c r="C1" s="14"/>
      <c r="D1" s="14"/>
    </row>
    <row r="3" spans="1:4" x14ac:dyDescent="0.3">
      <c r="A3" s="5" t="s">
        <v>8</v>
      </c>
      <c r="B3" s="6" t="s">
        <v>5</v>
      </c>
      <c r="C3" s="6" t="s">
        <v>7</v>
      </c>
    </row>
    <row r="4" spans="1:4" x14ac:dyDescent="0.3">
      <c r="A4" s="5"/>
      <c r="B4" s="6" t="s">
        <v>4</v>
      </c>
      <c r="C4" s="6" t="s">
        <v>6</v>
      </c>
      <c r="D4" s="16" t="s">
        <v>24</v>
      </c>
    </row>
    <row r="5" spans="1:4" x14ac:dyDescent="0.3">
      <c r="A5" t="s">
        <v>9</v>
      </c>
      <c r="B5">
        <v>5000</v>
      </c>
      <c r="C5">
        <v>5</v>
      </c>
      <c r="D5" s="21" t="str">
        <f>IF(B5&gt;0,"OK","Error!")</f>
        <v>OK</v>
      </c>
    </row>
    <row r="6" spans="1:4" x14ac:dyDescent="0.3">
      <c r="A6" t="s">
        <v>10</v>
      </c>
      <c r="B6">
        <v>15000</v>
      </c>
      <c r="C6">
        <v>10</v>
      </c>
      <c r="D6" s="21" t="str">
        <f>IF(B6&gt;B5,"OK","Error!")</f>
        <v>OK</v>
      </c>
    </row>
    <row r="7" spans="1:4" x14ac:dyDescent="0.3">
      <c r="A7" t="s">
        <v>11</v>
      </c>
      <c r="B7">
        <v>25000</v>
      </c>
      <c r="C7">
        <v>20</v>
      </c>
      <c r="D7" s="21" t="str">
        <f t="shared" ref="D7:D10" si="0">IF(B7&gt;B6,"OK","Error!")</f>
        <v>OK</v>
      </c>
    </row>
    <row r="8" spans="1:4" x14ac:dyDescent="0.3">
      <c r="A8" t="s">
        <v>12</v>
      </c>
      <c r="B8">
        <v>45000</v>
      </c>
      <c r="C8">
        <v>10</v>
      </c>
      <c r="D8" s="21" t="str">
        <f t="shared" si="0"/>
        <v>OK</v>
      </c>
    </row>
    <row r="9" spans="1:4" x14ac:dyDescent="0.3">
      <c r="A9" t="s">
        <v>13</v>
      </c>
      <c r="B9">
        <v>75000</v>
      </c>
      <c r="C9">
        <v>3</v>
      </c>
      <c r="D9" s="21" t="str">
        <f t="shared" si="0"/>
        <v>OK</v>
      </c>
    </row>
    <row r="10" spans="1:4" x14ac:dyDescent="0.3">
      <c r="A10" t="s">
        <v>14</v>
      </c>
      <c r="B10">
        <v>150000</v>
      </c>
      <c r="C10">
        <v>2</v>
      </c>
      <c r="D10" s="21" t="str">
        <f t="shared" si="0"/>
        <v>OK</v>
      </c>
    </row>
    <row r="12" spans="1:4" x14ac:dyDescent="0.3">
      <c r="A12" s="2" t="s">
        <v>28</v>
      </c>
      <c r="B12">
        <f>SUMPRODUCT(B5:B10,C5:C10)</f>
        <v>1650000</v>
      </c>
      <c r="C12">
        <f>SUM(C5:C10)</f>
        <v>50</v>
      </c>
    </row>
    <row r="13" spans="1:4" x14ac:dyDescent="0.3">
      <c r="A13" s="2" t="s">
        <v>5</v>
      </c>
      <c r="B13">
        <f>B12/C12</f>
        <v>33000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19" sqref="F19"/>
    </sheetView>
  </sheetViews>
  <sheetFormatPr defaultRowHeight="14.4" x14ac:dyDescent="0.3"/>
  <cols>
    <col min="1" max="1" width="35.6640625" bestFit="1" customWidth="1"/>
    <col min="2" max="2" width="17.77734375" customWidth="1"/>
  </cols>
  <sheetData>
    <row r="1" spans="1:7" x14ac:dyDescent="0.3">
      <c r="A1" s="14" t="s">
        <v>26</v>
      </c>
    </row>
    <row r="3" spans="1:7" x14ac:dyDescent="0.3">
      <c r="A3" s="23"/>
      <c r="C3" s="4" t="s">
        <v>0</v>
      </c>
      <c r="D3" s="4" t="s">
        <v>1</v>
      </c>
      <c r="E3" s="4" t="s">
        <v>2</v>
      </c>
      <c r="F3" s="4" t="s">
        <v>3</v>
      </c>
      <c r="G3" s="16" t="s">
        <v>24</v>
      </c>
    </row>
    <row r="4" spans="1:7" x14ac:dyDescent="0.3">
      <c r="A4" s="24" t="s">
        <v>22</v>
      </c>
      <c r="B4" s="3" t="s">
        <v>39</v>
      </c>
      <c r="C4">
        <v>0</v>
      </c>
      <c r="D4" s="9">
        <v>10000</v>
      </c>
      <c r="E4" s="9">
        <v>50000</v>
      </c>
      <c r="F4" s="9">
        <v>100000</v>
      </c>
      <c r="G4" s="16" t="str">
        <f>IF(AND(C4&gt;=0,D4&gt;=C4,E4&gt;=D4,F4&gt;=E4),"OK","Error!")</f>
        <v>OK</v>
      </c>
    </row>
    <row r="5" spans="1:7" x14ac:dyDescent="0.3">
      <c r="B5" s="3" t="s">
        <v>40</v>
      </c>
      <c r="C5" s="7">
        <v>0</v>
      </c>
      <c r="D5" s="7">
        <v>0.2</v>
      </c>
      <c r="E5" s="7">
        <v>0.4</v>
      </c>
      <c r="F5" s="7">
        <v>0.5</v>
      </c>
      <c r="G5" s="16" t="str">
        <f>IF(AND(MIN(C5:F5)&gt;=0,MAX(C5:F5)&lt;=100%),"OK","Error!")</f>
        <v>OK</v>
      </c>
    </row>
    <row r="7" spans="1:7" x14ac:dyDescent="0.3">
      <c r="A7" s="24" t="s">
        <v>30</v>
      </c>
      <c r="B7" s="3" t="s">
        <v>39</v>
      </c>
      <c r="C7">
        <v>0</v>
      </c>
      <c r="D7" s="9">
        <v>12500</v>
      </c>
      <c r="E7" s="9">
        <v>50000</v>
      </c>
      <c r="F7" s="9">
        <v>100000</v>
      </c>
      <c r="G7" s="16" t="str">
        <f>IF(AND(C7&gt;=0,D7&gt;=C7,E7&gt;=D7,F7&gt;=E7),"OK","Error!")</f>
        <v>OK</v>
      </c>
    </row>
    <row r="8" spans="1:7" x14ac:dyDescent="0.3">
      <c r="B8" s="3" t="s">
        <v>40</v>
      </c>
      <c r="C8" s="7">
        <v>0</v>
      </c>
      <c r="D8" s="7">
        <v>0.2</v>
      </c>
      <c r="E8" s="7">
        <v>0.4</v>
      </c>
      <c r="F8" s="7">
        <v>0.5</v>
      </c>
      <c r="G8" s="16" t="str">
        <f>IF(AND(MIN(C8:F8)&gt;=0,MAX(C8:F8)&lt;=100%),"OK","Error!")</f>
        <v>OK</v>
      </c>
    </row>
    <row r="10" spans="1:7" x14ac:dyDescent="0.3">
      <c r="A10" s="24" t="s">
        <v>29</v>
      </c>
      <c r="B10" s="3" t="s">
        <v>39</v>
      </c>
      <c r="C10">
        <v>0</v>
      </c>
      <c r="D10" s="9">
        <v>10000</v>
      </c>
      <c r="E10" s="9">
        <v>50000</v>
      </c>
      <c r="F10" s="9">
        <v>100000</v>
      </c>
      <c r="G10" s="16" t="str">
        <f>IF(AND(C10&gt;=0,D10&gt;=C10,E10&gt;=D10,F10&gt;=E10),"OK","Error!")</f>
        <v>OK</v>
      </c>
    </row>
    <row r="11" spans="1:7" x14ac:dyDescent="0.3">
      <c r="B11" s="3" t="s">
        <v>40</v>
      </c>
      <c r="C11" s="7">
        <v>0</v>
      </c>
      <c r="D11" s="7">
        <v>0.2</v>
      </c>
      <c r="E11" s="7">
        <v>0.45</v>
      </c>
      <c r="F11" s="7">
        <v>0.5</v>
      </c>
      <c r="G11" s="16" t="str">
        <f>IF(AND(MIN(C11:F11)&gt;=0,MAX(C11:F11)&lt;=100%),"OK","Error!")</f>
        <v>OK</v>
      </c>
    </row>
    <row r="13" spans="1:7" x14ac:dyDescent="0.3">
      <c r="A13" s="24" t="s">
        <v>31</v>
      </c>
      <c r="B13" s="3" t="s">
        <v>39</v>
      </c>
      <c r="C13">
        <v>0</v>
      </c>
      <c r="D13" s="9">
        <v>10000</v>
      </c>
      <c r="E13" s="9">
        <v>50000</v>
      </c>
      <c r="F13" s="9">
        <v>100000</v>
      </c>
      <c r="G13" s="16" t="str">
        <f>IF(AND(C13&gt;=0,D13&gt;=C13,E13&gt;=D13,F13&gt;=E13),"OK","Error!")</f>
        <v>OK</v>
      </c>
    </row>
    <row r="14" spans="1:7" x14ac:dyDescent="0.3">
      <c r="B14" s="3" t="s">
        <v>40</v>
      </c>
      <c r="C14" s="7">
        <v>0</v>
      </c>
      <c r="D14" s="7">
        <v>0.2</v>
      </c>
      <c r="E14" s="7">
        <v>0.4</v>
      </c>
      <c r="F14" s="7">
        <v>0.6</v>
      </c>
      <c r="G14" s="16" t="str">
        <f>IF(AND(MIN(C14:F14)&gt;=0,MAX(C14:F14)&lt;=100%),"OK","Error!")</f>
        <v>OK</v>
      </c>
    </row>
    <row r="16" spans="1:7" x14ac:dyDescent="0.3">
      <c r="A16" s="24" t="s">
        <v>23</v>
      </c>
      <c r="B16" s="3" t="s">
        <v>39</v>
      </c>
      <c r="C16">
        <v>0</v>
      </c>
      <c r="D16" s="9">
        <v>12500</v>
      </c>
      <c r="E16" s="9">
        <v>50000</v>
      </c>
      <c r="F16" s="9">
        <v>100000</v>
      </c>
      <c r="G16" s="16" t="str">
        <f>IF(AND(C16&gt;=0,D16&gt;=C16,E16&gt;=D16,F16&gt;=E16),"OK","Error!")</f>
        <v>OK</v>
      </c>
    </row>
    <row r="17" spans="2:7" x14ac:dyDescent="0.3">
      <c r="B17" s="3" t="s">
        <v>40</v>
      </c>
      <c r="C17" s="7">
        <v>0</v>
      </c>
      <c r="D17" s="7">
        <v>0.2</v>
      </c>
      <c r="E17" s="7">
        <v>0.45</v>
      </c>
      <c r="F17" s="7">
        <v>0.6</v>
      </c>
      <c r="G17" s="16" t="str">
        <f>IF(AND(MIN(C17:F17)&gt;=0,MAX(C17:F17)&lt;=100%),"OK","Error!")</f>
        <v>OK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0" sqref="E20"/>
    </sheetView>
  </sheetViews>
  <sheetFormatPr defaultRowHeight="14.4" x14ac:dyDescent="0.3"/>
  <cols>
    <col min="1" max="3" width="8.88671875" customWidth="1"/>
  </cols>
  <sheetData>
    <row r="1" spans="1:10" x14ac:dyDescent="0.3">
      <c r="A1" s="14" t="str">
        <f>Parameters!A4</f>
        <v>SYSTEM 0  (Current System)</v>
      </c>
      <c r="B1" s="15"/>
      <c r="C1" s="15"/>
      <c r="D1" s="15"/>
      <c r="E1" s="15"/>
    </row>
    <row r="3" spans="1:10" x14ac:dyDescent="0.3">
      <c r="B3" s="19" t="s">
        <v>38</v>
      </c>
      <c r="C3" s="19"/>
      <c r="D3" s="19"/>
      <c r="E3" s="19"/>
      <c r="F3" s="4"/>
      <c r="G3" s="4"/>
      <c r="H3" s="4"/>
    </row>
    <row r="4" spans="1:10" x14ac:dyDescent="0.3">
      <c r="B4" s="4" t="s">
        <v>0</v>
      </c>
      <c r="C4" s="4" t="s">
        <v>1</v>
      </c>
      <c r="D4" s="4" t="s">
        <v>2</v>
      </c>
      <c r="E4" s="4" t="s">
        <v>3</v>
      </c>
      <c r="F4" s="16"/>
      <c r="G4" s="8"/>
      <c r="H4" s="8"/>
    </row>
    <row r="5" spans="1:10" x14ac:dyDescent="0.3">
      <c r="A5" s="2" t="s">
        <v>18</v>
      </c>
      <c r="B5">
        <f>Parameters!C4</f>
        <v>0</v>
      </c>
      <c r="C5">
        <f>Parameters!D4</f>
        <v>10000</v>
      </c>
      <c r="D5">
        <f>Parameters!E4</f>
        <v>50000</v>
      </c>
      <c r="E5">
        <f>Parameters!F4</f>
        <v>100000</v>
      </c>
      <c r="F5" s="16"/>
    </row>
    <row r="6" spans="1:10" x14ac:dyDescent="0.3">
      <c r="A6" s="2" t="s">
        <v>19</v>
      </c>
      <c r="B6">
        <f>C5</f>
        <v>10000</v>
      </c>
      <c r="C6">
        <f t="shared" ref="C6:D6" si="0">D5</f>
        <v>50000</v>
      </c>
      <c r="D6">
        <f t="shared" si="0"/>
        <v>100000</v>
      </c>
      <c r="E6" s="8">
        <v>999999</v>
      </c>
      <c r="G6" s="1"/>
      <c r="H6" s="1"/>
    </row>
    <row r="7" spans="1:10" x14ac:dyDescent="0.3">
      <c r="A7" s="2" t="s">
        <v>20</v>
      </c>
      <c r="B7" s="22">
        <f>Parameters!C5</f>
        <v>0</v>
      </c>
      <c r="C7" s="22">
        <f>Parameters!D5</f>
        <v>0.2</v>
      </c>
      <c r="D7" s="22">
        <f>Parameters!E5</f>
        <v>0.4</v>
      </c>
      <c r="E7" s="22">
        <f>Parameters!F5</f>
        <v>0.5</v>
      </c>
      <c r="F7" s="16"/>
      <c r="G7" s="1"/>
      <c r="H7" s="1"/>
    </row>
    <row r="8" spans="1:10" x14ac:dyDescent="0.3">
      <c r="A8" s="2"/>
      <c r="E8" s="8"/>
      <c r="F8" s="1"/>
      <c r="G8" s="1"/>
      <c r="H8" s="1"/>
    </row>
    <row r="9" spans="1:10" x14ac:dyDescent="0.3">
      <c r="B9" s="19" t="s">
        <v>27</v>
      </c>
      <c r="C9" s="19"/>
      <c r="D9" s="19"/>
      <c r="E9" s="19"/>
      <c r="F9" s="1"/>
      <c r="G9" s="1"/>
      <c r="H9" s="1"/>
      <c r="I9" s="19" t="s">
        <v>25</v>
      </c>
      <c r="J9" s="19"/>
    </row>
    <row r="10" spans="1:10" x14ac:dyDescent="0.3">
      <c r="B10" s="4" t="s">
        <v>0</v>
      </c>
      <c r="C10" s="4" t="s">
        <v>1</v>
      </c>
      <c r="D10" s="4" t="s">
        <v>2</v>
      </c>
      <c r="E10" s="4" t="s">
        <v>3</v>
      </c>
      <c r="F10" s="4" t="s">
        <v>28</v>
      </c>
      <c r="G10" s="16" t="s">
        <v>24</v>
      </c>
      <c r="H10" s="16"/>
      <c r="I10" s="18" t="s">
        <v>15</v>
      </c>
      <c r="J10" s="18" t="s">
        <v>16</v>
      </c>
    </row>
    <row r="11" spans="1:10" x14ac:dyDescent="0.3">
      <c r="B11" s="8">
        <f>MIN(Population!$B5,B$6-B$5)</f>
        <v>5000</v>
      </c>
      <c r="C11">
        <f>MIN(Population!$B5-SUM($B11:B11),C$6-C$5)</f>
        <v>0</v>
      </c>
      <c r="D11">
        <f>MIN(Population!$B5-SUM($B11:C11),D$6-D$5)</f>
        <v>0</v>
      </c>
      <c r="E11">
        <f>MIN(Population!$B5-SUM($B11:D11),E$6-E$5)</f>
        <v>0</v>
      </c>
      <c r="F11">
        <f t="shared" ref="F11:F16" si="1">SUM($B11:$E11)</f>
        <v>5000</v>
      </c>
      <c r="G11" s="16" t="str">
        <f>IF(F11=Population!$B5,"OK","Error!")</f>
        <v>OK</v>
      </c>
      <c r="H11" s="16"/>
      <c r="I11" s="10">
        <f t="shared" ref="I11:I16" si="2">SUMPRODUCT($B$7:$E$7,$B11:$E11)</f>
        <v>0</v>
      </c>
      <c r="J11" s="11">
        <f>I11/Population!$B5</f>
        <v>0</v>
      </c>
    </row>
    <row r="12" spans="1:10" x14ac:dyDescent="0.3">
      <c r="B12" s="8">
        <f>MIN(Population!$B6,B$6-B$5)</f>
        <v>10000</v>
      </c>
      <c r="C12">
        <f>MIN(Population!$B6-SUM($B12:B12),C$6-C$5)</f>
        <v>5000</v>
      </c>
      <c r="D12">
        <f>MIN(Population!$B6-SUM($B12:C12),D$6-D$5)</f>
        <v>0</v>
      </c>
      <c r="E12">
        <f>MIN(Population!$B6-SUM($B12:D12),E$6-E$5)</f>
        <v>0</v>
      </c>
      <c r="F12">
        <f t="shared" si="1"/>
        <v>15000</v>
      </c>
      <c r="G12" s="16" t="str">
        <f>IF(F12=Population!$B6,"OK","Error!")</f>
        <v>OK</v>
      </c>
      <c r="H12" s="16"/>
      <c r="I12" s="10">
        <f t="shared" si="2"/>
        <v>1000</v>
      </c>
      <c r="J12" s="11">
        <f>I12/Population!$B6</f>
        <v>6.6666666666666666E-2</v>
      </c>
    </row>
    <row r="13" spans="1:10" x14ac:dyDescent="0.3">
      <c r="B13" s="8">
        <f>MIN(Population!$B7,B$6-B$5)</f>
        <v>10000</v>
      </c>
      <c r="C13">
        <f>MIN(Population!$B7-SUM($B13:B13),C$6-C$5)</f>
        <v>15000</v>
      </c>
      <c r="D13">
        <f>MIN(Population!$B7-SUM($B13:C13),D$6-D$5)</f>
        <v>0</v>
      </c>
      <c r="E13">
        <f>MIN(Population!$B7-SUM($B13:D13),E$6-E$5)</f>
        <v>0</v>
      </c>
      <c r="F13">
        <f t="shared" si="1"/>
        <v>25000</v>
      </c>
      <c r="G13" s="16" t="str">
        <f>IF(F13=Population!$B7,"OK","Error!")</f>
        <v>OK</v>
      </c>
      <c r="H13" s="16"/>
      <c r="I13" s="10">
        <f t="shared" si="2"/>
        <v>3000</v>
      </c>
      <c r="J13" s="11">
        <f>I13/Population!$B7</f>
        <v>0.12</v>
      </c>
    </row>
    <row r="14" spans="1:10" x14ac:dyDescent="0.3">
      <c r="B14" s="8">
        <f>MIN(Population!$B8,B$6-B$5)</f>
        <v>10000</v>
      </c>
      <c r="C14">
        <f>MIN(Population!$B8-SUM($B14:B14),C$6-C$5)</f>
        <v>35000</v>
      </c>
      <c r="D14">
        <f>MIN(Population!$B8-SUM($B14:C14),D$6-D$5)</f>
        <v>0</v>
      </c>
      <c r="E14">
        <f>MIN(Population!$B8-SUM($B14:D14),E$6-E$5)</f>
        <v>0</v>
      </c>
      <c r="F14">
        <f t="shared" si="1"/>
        <v>45000</v>
      </c>
      <c r="G14" s="16" t="str">
        <f>IF(F14=Population!$B8,"OK","Error!")</f>
        <v>OK</v>
      </c>
      <c r="H14" s="16"/>
      <c r="I14" s="10">
        <f t="shared" si="2"/>
        <v>7000</v>
      </c>
      <c r="J14" s="11">
        <f>I14/Population!$B8</f>
        <v>0.15555555555555556</v>
      </c>
    </row>
    <row r="15" spans="1:10" x14ac:dyDescent="0.3">
      <c r="B15" s="8">
        <f>MIN(Population!$B9,B$6-B$5)</f>
        <v>10000</v>
      </c>
      <c r="C15">
        <f>MIN(Population!$B9-SUM($B15:B15),C$6-C$5)</f>
        <v>40000</v>
      </c>
      <c r="D15">
        <f>MIN(Population!$B9-SUM($B15:C15),D$6-D$5)</f>
        <v>25000</v>
      </c>
      <c r="E15">
        <f>MIN(Population!$B9-SUM($B15:D15),E$6-E$5)</f>
        <v>0</v>
      </c>
      <c r="F15">
        <f t="shared" si="1"/>
        <v>75000</v>
      </c>
      <c r="G15" s="16" t="str">
        <f>IF(F15=Population!$B9,"OK","Error!")</f>
        <v>OK</v>
      </c>
      <c r="H15" s="16"/>
      <c r="I15" s="10">
        <f t="shared" si="2"/>
        <v>18000</v>
      </c>
      <c r="J15" s="11">
        <f>I15/Population!$B9</f>
        <v>0.24</v>
      </c>
    </row>
    <row r="16" spans="1:10" x14ac:dyDescent="0.3">
      <c r="B16" s="8">
        <f>MIN(Population!$B10,B$6-B$5)</f>
        <v>10000</v>
      </c>
      <c r="C16">
        <f>MIN(Population!$B10-SUM($B16:B16),C$6-C$5)</f>
        <v>40000</v>
      </c>
      <c r="D16">
        <f>MIN(Population!$B10-SUM($B16:C16),D$6-D$5)</f>
        <v>50000</v>
      </c>
      <c r="E16">
        <f>MIN(Population!$B10-SUM($B16:D16),E$6-E$5)</f>
        <v>50000</v>
      </c>
      <c r="F16">
        <f t="shared" si="1"/>
        <v>150000</v>
      </c>
      <c r="G16" s="16" t="str">
        <f>IF(F16=Population!$B10,"OK","Error!")</f>
        <v>OK</v>
      </c>
      <c r="H16" s="16"/>
      <c r="I16" s="10">
        <f t="shared" si="2"/>
        <v>53000</v>
      </c>
      <c r="J16" s="11">
        <f>I16/Population!$B10</f>
        <v>0.35333333333333333</v>
      </c>
    </row>
    <row r="18" spans="1:10" x14ac:dyDescent="0.3">
      <c r="A18" s="16" t="s">
        <v>24</v>
      </c>
      <c r="B18" s="17" t="str">
        <f>IF(MIN(B$11:B$16)&gt;=0,"OK","Error!")</f>
        <v>OK</v>
      </c>
      <c r="C18" s="17" t="str">
        <f>IF(MIN(C$11:C$16)&gt;=0,"OK","Error!")</f>
        <v>OK</v>
      </c>
      <c r="D18" s="17" t="str">
        <f>IF(MIN(D$11:D$16)&gt;=0,"OK","Error!")</f>
        <v>OK</v>
      </c>
      <c r="E18" s="17" t="str">
        <f>IF(MIN(E$11:E$16)&gt;=0,"OK","Error!")</f>
        <v>OK</v>
      </c>
      <c r="I18" s="10">
        <f>SUMPRODUCT(Population!$C5:$C10,I11:I16)</f>
        <v>300000</v>
      </c>
      <c r="J18" s="11">
        <f>I18/Population!$B12</f>
        <v>0.18181818181818182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0" sqref="E20"/>
    </sheetView>
  </sheetViews>
  <sheetFormatPr defaultRowHeight="14.4" x14ac:dyDescent="0.3"/>
  <cols>
    <col min="1" max="3" width="8.88671875" customWidth="1"/>
  </cols>
  <sheetData>
    <row r="1" spans="1:10" x14ac:dyDescent="0.3">
      <c r="A1" s="14" t="str">
        <f>Parameters!A7</f>
        <v>SYSTEM 1  (Increase Band 1/2 threshold)</v>
      </c>
      <c r="B1" s="15"/>
      <c r="C1" s="15"/>
      <c r="D1" s="15"/>
      <c r="E1" s="15"/>
    </row>
    <row r="3" spans="1:10" x14ac:dyDescent="0.3">
      <c r="B3" s="19" t="s">
        <v>38</v>
      </c>
      <c r="C3" s="19"/>
      <c r="D3" s="19"/>
      <c r="E3" s="19"/>
      <c r="F3" s="4"/>
      <c r="G3" s="4"/>
      <c r="H3" s="4"/>
    </row>
    <row r="4" spans="1:10" x14ac:dyDescent="0.3">
      <c r="B4" s="4" t="s">
        <v>0</v>
      </c>
      <c r="C4" s="4" t="s">
        <v>1</v>
      </c>
      <c r="D4" s="4" t="s">
        <v>2</v>
      </c>
      <c r="E4" s="4" t="s">
        <v>3</v>
      </c>
      <c r="F4" s="16"/>
      <c r="G4" s="8"/>
      <c r="H4" s="8"/>
    </row>
    <row r="5" spans="1:10" x14ac:dyDescent="0.3">
      <c r="A5" s="2" t="s">
        <v>18</v>
      </c>
      <c r="B5">
        <f>Parameters!C7</f>
        <v>0</v>
      </c>
      <c r="C5">
        <f>Parameters!D7</f>
        <v>12500</v>
      </c>
      <c r="D5">
        <f>Parameters!E7</f>
        <v>50000</v>
      </c>
      <c r="E5">
        <f>Parameters!F7</f>
        <v>100000</v>
      </c>
      <c r="F5" s="16"/>
      <c r="G5" s="8"/>
      <c r="H5" s="8"/>
    </row>
    <row r="6" spans="1:10" x14ac:dyDescent="0.3">
      <c r="A6" s="2" t="s">
        <v>19</v>
      </c>
      <c r="B6">
        <f>C5</f>
        <v>12500</v>
      </c>
      <c r="C6">
        <f t="shared" ref="C6:D6" si="0">D5</f>
        <v>50000</v>
      </c>
      <c r="D6">
        <f t="shared" si="0"/>
        <v>100000</v>
      </c>
      <c r="E6" s="8">
        <v>999999</v>
      </c>
    </row>
    <row r="7" spans="1:10" x14ac:dyDescent="0.3">
      <c r="A7" s="2" t="s">
        <v>20</v>
      </c>
      <c r="B7" s="22">
        <f>Parameters!C8</f>
        <v>0</v>
      </c>
      <c r="C7" s="22">
        <f>Parameters!D8</f>
        <v>0.2</v>
      </c>
      <c r="D7" s="22">
        <f>Parameters!E8</f>
        <v>0.4</v>
      </c>
      <c r="E7" s="22">
        <f>Parameters!F8</f>
        <v>0.5</v>
      </c>
      <c r="F7" s="16"/>
      <c r="G7" s="8"/>
      <c r="H7" s="8"/>
    </row>
    <row r="8" spans="1:10" x14ac:dyDescent="0.3">
      <c r="A8" s="2"/>
      <c r="E8" s="8"/>
      <c r="F8" s="1"/>
      <c r="G8" s="1"/>
      <c r="H8" s="1"/>
    </row>
    <row r="9" spans="1:10" x14ac:dyDescent="0.3">
      <c r="B9" s="19" t="s">
        <v>27</v>
      </c>
      <c r="C9" s="19"/>
      <c r="D9" s="19"/>
      <c r="E9" s="19"/>
      <c r="F9" s="1"/>
      <c r="G9" s="1"/>
      <c r="H9" s="1"/>
      <c r="I9" s="19" t="s">
        <v>25</v>
      </c>
      <c r="J9" s="19"/>
    </row>
    <row r="10" spans="1:10" x14ac:dyDescent="0.3">
      <c r="B10" s="4" t="s">
        <v>0</v>
      </c>
      <c r="C10" s="4" t="s">
        <v>1</v>
      </c>
      <c r="D10" s="4" t="s">
        <v>2</v>
      </c>
      <c r="E10" s="4" t="s">
        <v>3</v>
      </c>
      <c r="F10" s="4" t="s">
        <v>28</v>
      </c>
      <c r="G10" s="16" t="s">
        <v>24</v>
      </c>
      <c r="H10" s="16"/>
      <c r="I10" s="18" t="s">
        <v>15</v>
      </c>
      <c r="J10" s="18" t="s">
        <v>16</v>
      </c>
    </row>
    <row r="11" spans="1:10" x14ac:dyDescent="0.3">
      <c r="B11" s="8">
        <f>MIN(Population!$B5,B$6-B$5)</f>
        <v>5000</v>
      </c>
      <c r="C11">
        <f>MIN(Population!$B5-SUM($B11:B11),C$6-C$5)</f>
        <v>0</v>
      </c>
      <c r="D11">
        <f>MIN(Population!$B5-SUM($B11:C11),D$6-D$5)</f>
        <v>0</v>
      </c>
      <c r="E11">
        <f>MIN(Population!$B5-SUM($B11:D11),E$6-E$5)</f>
        <v>0</v>
      </c>
      <c r="F11">
        <f t="shared" ref="F11:F16" si="1">SUM($B11:$E11)</f>
        <v>5000</v>
      </c>
      <c r="G11" s="16" t="str">
        <f>IF(F11=Population!$B5,"OK","Error!")</f>
        <v>OK</v>
      </c>
      <c r="H11" s="16"/>
      <c r="I11" s="10">
        <f t="shared" ref="I11:I16" si="2">SUMPRODUCT($B$7:$E$7,$B11:$E11)</f>
        <v>0</v>
      </c>
      <c r="J11" s="11">
        <f>I11/Population!$B5</f>
        <v>0</v>
      </c>
    </row>
    <row r="12" spans="1:10" x14ac:dyDescent="0.3">
      <c r="B12" s="8">
        <f>MIN(Population!$B6,B$6-B$5)</f>
        <v>12500</v>
      </c>
      <c r="C12">
        <f>MIN(Population!$B6-SUM($B12:B12),C$6-C$5)</f>
        <v>2500</v>
      </c>
      <c r="D12">
        <f>MIN(Population!$B6-SUM($B12:C12),D$6-D$5)</f>
        <v>0</v>
      </c>
      <c r="E12">
        <f>MIN(Population!$B6-SUM($B12:D12),E$6-E$5)</f>
        <v>0</v>
      </c>
      <c r="F12">
        <f t="shared" si="1"/>
        <v>15000</v>
      </c>
      <c r="G12" s="16" t="str">
        <f>IF(F12=Population!$B6,"OK","Error!")</f>
        <v>OK</v>
      </c>
      <c r="H12" s="16"/>
      <c r="I12" s="10">
        <f t="shared" si="2"/>
        <v>500</v>
      </c>
      <c r="J12" s="11">
        <f>I12/Population!$B6</f>
        <v>3.3333333333333333E-2</v>
      </c>
    </row>
    <row r="13" spans="1:10" x14ac:dyDescent="0.3">
      <c r="B13" s="8">
        <f>MIN(Population!$B7,B$6-B$5)</f>
        <v>12500</v>
      </c>
      <c r="C13">
        <f>MIN(Population!$B7-SUM($B13:B13),C$6-C$5)</f>
        <v>12500</v>
      </c>
      <c r="D13">
        <f>MIN(Population!$B7-SUM($B13:C13),D$6-D$5)</f>
        <v>0</v>
      </c>
      <c r="E13">
        <f>MIN(Population!$B7-SUM($B13:D13),E$6-E$5)</f>
        <v>0</v>
      </c>
      <c r="F13">
        <f t="shared" si="1"/>
        <v>25000</v>
      </c>
      <c r="G13" s="16" t="str">
        <f>IF(F13=Population!$B7,"OK","Error!")</f>
        <v>OK</v>
      </c>
      <c r="H13" s="16"/>
      <c r="I13" s="10">
        <f t="shared" si="2"/>
        <v>2500</v>
      </c>
      <c r="J13" s="11">
        <f>I13/Population!$B7</f>
        <v>0.1</v>
      </c>
    </row>
    <row r="14" spans="1:10" x14ac:dyDescent="0.3">
      <c r="B14" s="8">
        <f>MIN(Population!$B8,B$6-B$5)</f>
        <v>12500</v>
      </c>
      <c r="C14">
        <f>MIN(Population!$B8-SUM($B14:B14),C$6-C$5)</f>
        <v>32500</v>
      </c>
      <c r="D14">
        <f>MIN(Population!$B8-SUM($B14:C14),D$6-D$5)</f>
        <v>0</v>
      </c>
      <c r="E14">
        <f>MIN(Population!$B8-SUM($B14:D14),E$6-E$5)</f>
        <v>0</v>
      </c>
      <c r="F14">
        <f t="shared" si="1"/>
        <v>45000</v>
      </c>
      <c r="G14" s="16" t="str">
        <f>IF(F14=Population!$B8,"OK","Error!")</f>
        <v>OK</v>
      </c>
      <c r="H14" s="16"/>
      <c r="I14" s="10">
        <f t="shared" si="2"/>
        <v>6500</v>
      </c>
      <c r="J14" s="11">
        <f>I14/Population!$B8</f>
        <v>0.14444444444444443</v>
      </c>
    </row>
    <row r="15" spans="1:10" x14ac:dyDescent="0.3">
      <c r="B15" s="8">
        <f>MIN(Population!$B9,B$6-B$5)</f>
        <v>12500</v>
      </c>
      <c r="C15">
        <f>MIN(Population!$B9-SUM($B15:B15),C$6-C$5)</f>
        <v>37500</v>
      </c>
      <c r="D15">
        <f>MIN(Population!$B9-SUM($B15:C15),D$6-D$5)</f>
        <v>25000</v>
      </c>
      <c r="E15">
        <f>MIN(Population!$B9-SUM($B15:D15),E$6-E$5)</f>
        <v>0</v>
      </c>
      <c r="F15">
        <f t="shared" si="1"/>
        <v>75000</v>
      </c>
      <c r="G15" s="16" t="str">
        <f>IF(F15=Population!$B9,"OK","Error!")</f>
        <v>OK</v>
      </c>
      <c r="H15" s="16"/>
      <c r="I15" s="10">
        <f t="shared" si="2"/>
        <v>17500</v>
      </c>
      <c r="J15" s="11">
        <f>I15/Population!$B9</f>
        <v>0.23333333333333334</v>
      </c>
    </row>
    <row r="16" spans="1:10" x14ac:dyDescent="0.3">
      <c r="B16" s="8">
        <f>MIN(Population!$B10,B$6-B$5)</f>
        <v>12500</v>
      </c>
      <c r="C16">
        <f>MIN(Population!$B10-SUM($B16:B16),C$6-C$5)</f>
        <v>37500</v>
      </c>
      <c r="D16">
        <f>MIN(Population!$B10-SUM($B16:C16),D$6-D$5)</f>
        <v>50000</v>
      </c>
      <c r="E16">
        <f>MIN(Population!$B10-SUM($B16:D16),E$6-E$5)</f>
        <v>50000</v>
      </c>
      <c r="F16">
        <f t="shared" si="1"/>
        <v>150000</v>
      </c>
      <c r="G16" s="16" t="str">
        <f>IF(F16=Population!$B10,"OK","Error!")</f>
        <v>OK</v>
      </c>
      <c r="H16" s="16"/>
      <c r="I16" s="10">
        <f t="shared" si="2"/>
        <v>52500</v>
      </c>
      <c r="J16" s="11">
        <f>I16/Population!$B10</f>
        <v>0.35</v>
      </c>
    </row>
    <row r="18" spans="1:10" x14ac:dyDescent="0.3">
      <c r="A18" s="16" t="s">
        <v>24</v>
      </c>
      <c r="B18" s="17" t="str">
        <f>IF(MIN(B$11:B$16)&gt;=0,"OK","Error!")</f>
        <v>OK</v>
      </c>
      <c r="C18" s="17" t="str">
        <f>IF(MIN(C$11:C$16)&gt;=0,"OK","Error!")</f>
        <v>OK</v>
      </c>
      <c r="D18" s="17" t="str">
        <f>IF(MIN(D$11:D$16)&gt;=0,"OK","Error!")</f>
        <v>OK</v>
      </c>
      <c r="E18" s="17" t="str">
        <f>IF(MIN(E$11:E$16)&gt;=0,"OK","Error!")</f>
        <v>OK</v>
      </c>
      <c r="I18" s="10">
        <f>SUMPRODUCT(Population!$C5:$C10,I11:I16)</f>
        <v>277500</v>
      </c>
      <c r="J18" s="11">
        <f>I18/Population!$B12</f>
        <v>0.16818181818181818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0" sqref="E20"/>
    </sheetView>
  </sheetViews>
  <sheetFormatPr defaultRowHeight="14.4" x14ac:dyDescent="0.3"/>
  <cols>
    <col min="1" max="3" width="8.88671875" customWidth="1"/>
  </cols>
  <sheetData>
    <row r="1" spans="1:10" x14ac:dyDescent="0.3">
      <c r="A1" s="14" t="str">
        <f>Parameters!A10</f>
        <v>SYSTEM 2  (Increase rate for Band 3)</v>
      </c>
      <c r="B1" s="15"/>
      <c r="C1" s="15"/>
      <c r="D1" s="15"/>
      <c r="E1" s="15"/>
    </row>
    <row r="3" spans="1:10" x14ac:dyDescent="0.3">
      <c r="B3" s="19" t="s">
        <v>38</v>
      </c>
      <c r="C3" s="19"/>
      <c r="D3" s="19"/>
      <c r="E3" s="19"/>
      <c r="F3" s="4"/>
      <c r="G3" s="4"/>
      <c r="H3" s="4"/>
    </row>
    <row r="4" spans="1:10" x14ac:dyDescent="0.3">
      <c r="B4" s="4" t="s">
        <v>0</v>
      </c>
      <c r="C4" s="4" t="s">
        <v>1</v>
      </c>
      <c r="D4" s="4" t="s">
        <v>2</v>
      </c>
      <c r="E4" s="4" t="s">
        <v>3</v>
      </c>
      <c r="F4" s="16"/>
      <c r="G4" s="8"/>
      <c r="H4" s="8"/>
    </row>
    <row r="5" spans="1:10" x14ac:dyDescent="0.3">
      <c r="A5" s="2" t="s">
        <v>18</v>
      </c>
      <c r="B5">
        <f>Parameters!C10</f>
        <v>0</v>
      </c>
      <c r="C5">
        <f>Parameters!D10</f>
        <v>10000</v>
      </c>
      <c r="D5">
        <f>Parameters!E10</f>
        <v>50000</v>
      </c>
      <c r="E5">
        <f>Parameters!F10</f>
        <v>100000</v>
      </c>
      <c r="F5" s="16"/>
      <c r="G5" s="8"/>
      <c r="H5" s="8"/>
    </row>
    <row r="6" spans="1:10" x14ac:dyDescent="0.3">
      <c r="A6" s="2" t="s">
        <v>19</v>
      </c>
      <c r="B6">
        <f>C5</f>
        <v>10000</v>
      </c>
      <c r="C6">
        <f t="shared" ref="C6:D6" si="0">D5</f>
        <v>50000</v>
      </c>
      <c r="D6">
        <f t="shared" si="0"/>
        <v>100000</v>
      </c>
      <c r="E6" s="8">
        <v>999999</v>
      </c>
    </row>
    <row r="7" spans="1:10" x14ac:dyDescent="0.3">
      <c r="A7" s="2" t="s">
        <v>20</v>
      </c>
      <c r="B7" s="22">
        <f>Parameters!C11</f>
        <v>0</v>
      </c>
      <c r="C7" s="22">
        <f>Parameters!D11</f>
        <v>0.2</v>
      </c>
      <c r="D7" s="22">
        <f>Parameters!E11</f>
        <v>0.45</v>
      </c>
      <c r="E7" s="22">
        <f>Parameters!F11</f>
        <v>0.5</v>
      </c>
      <c r="F7" s="16"/>
      <c r="G7" s="8"/>
      <c r="H7" s="8"/>
    </row>
    <row r="8" spans="1:10" x14ac:dyDescent="0.3">
      <c r="A8" s="2"/>
      <c r="E8" s="8"/>
      <c r="F8" s="1"/>
      <c r="G8" s="1"/>
      <c r="H8" s="1"/>
    </row>
    <row r="9" spans="1:10" x14ac:dyDescent="0.3">
      <c r="B9" s="19" t="s">
        <v>27</v>
      </c>
      <c r="C9" s="19"/>
      <c r="D9" s="19"/>
      <c r="E9" s="19"/>
      <c r="F9" s="1"/>
      <c r="G9" s="1"/>
      <c r="H9" s="1"/>
      <c r="I9" s="19" t="s">
        <v>25</v>
      </c>
      <c r="J9" s="19"/>
    </row>
    <row r="10" spans="1:10" x14ac:dyDescent="0.3">
      <c r="B10" s="4" t="s">
        <v>0</v>
      </c>
      <c r="C10" s="4" t="s">
        <v>1</v>
      </c>
      <c r="D10" s="4" t="s">
        <v>2</v>
      </c>
      <c r="E10" s="4" t="s">
        <v>3</v>
      </c>
      <c r="F10" s="4" t="s">
        <v>28</v>
      </c>
      <c r="G10" s="16" t="s">
        <v>24</v>
      </c>
      <c r="H10" s="16"/>
      <c r="I10" s="18" t="s">
        <v>15</v>
      </c>
      <c r="J10" s="18" t="s">
        <v>16</v>
      </c>
    </row>
    <row r="11" spans="1:10" x14ac:dyDescent="0.3">
      <c r="B11" s="8">
        <f>MIN(Population!$B5,B$6-B$5)</f>
        <v>5000</v>
      </c>
      <c r="C11">
        <f>MIN(Population!$B5-SUM($B11:B11),C$6-C$5)</f>
        <v>0</v>
      </c>
      <c r="D11">
        <f>MIN(Population!$B5-SUM($B11:C11),D$6-D$5)</f>
        <v>0</v>
      </c>
      <c r="E11">
        <f>MIN(Population!$B5-SUM($B11:D11),E$6-E$5)</f>
        <v>0</v>
      </c>
      <c r="F11">
        <f t="shared" ref="F11:F16" si="1">SUM($B11:$E11)</f>
        <v>5000</v>
      </c>
      <c r="G11" s="16" t="str">
        <f>IF(F11=Population!$B5,"OK","Error!")</f>
        <v>OK</v>
      </c>
      <c r="H11" s="16"/>
      <c r="I11" s="10">
        <f t="shared" ref="I11:I16" si="2">SUMPRODUCT($B$7:$E$7,$B11:$E11)</f>
        <v>0</v>
      </c>
      <c r="J11" s="11">
        <f>I11/Population!$B5</f>
        <v>0</v>
      </c>
    </row>
    <row r="12" spans="1:10" x14ac:dyDescent="0.3">
      <c r="B12" s="8">
        <f>MIN(Population!$B6,B$6-B$5)</f>
        <v>10000</v>
      </c>
      <c r="C12">
        <f>MIN(Population!$B6-SUM($B12:B12),C$6-C$5)</f>
        <v>5000</v>
      </c>
      <c r="D12">
        <f>MIN(Population!$B6-SUM($B12:C12),D$6-D$5)</f>
        <v>0</v>
      </c>
      <c r="E12">
        <f>MIN(Population!$B6-SUM($B12:D12),E$6-E$5)</f>
        <v>0</v>
      </c>
      <c r="F12">
        <f t="shared" si="1"/>
        <v>15000</v>
      </c>
      <c r="G12" s="16" t="str">
        <f>IF(F12=Population!$B6,"OK","Error!")</f>
        <v>OK</v>
      </c>
      <c r="H12" s="16"/>
      <c r="I12" s="10">
        <f t="shared" si="2"/>
        <v>1000</v>
      </c>
      <c r="J12" s="11">
        <f>I12/Population!$B6</f>
        <v>6.6666666666666666E-2</v>
      </c>
    </row>
    <row r="13" spans="1:10" x14ac:dyDescent="0.3">
      <c r="B13" s="8">
        <f>MIN(Population!$B7,B$6-B$5)</f>
        <v>10000</v>
      </c>
      <c r="C13">
        <f>MIN(Population!$B7-SUM($B13:B13),C$6-C$5)</f>
        <v>15000</v>
      </c>
      <c r="D13">
        <f>MIN(Population!$B7-SUM($B13:C13),D$6-D$5)</f>
        <v>0</v>
      </c>
      <c r="E13">
        <f>MIN(Population!$B7-SUM($B13:D13),E$6-E$5)</f>
        <v>0</v>
      </c>
      <c r="F13">
        <f t="shared" si="1"/>
        <v>25000</v>
      </c>
      <c r="G13" s="16" t="str">
        <f>IF(F13=Population!$B7,"OK","Error!")</f>
        <v>OK</v>
      </c>
      <c r="H13" s="16"/>
      <c r="I13" s="10">
        <f t="shared" si="2"/>
        <v>3000</v>
      </c>
      <c r="J13" s="11">
        <f>I13/Population!$B7</f>
        <v>0.12</v>
      </c>
    </row>
    <row r="14" spans="1:10" x14ac:dyDescent="0.3">
      <c r="B14" s="8">
        <f>MIN(Population!$B8,B$6-B$5)</f>
        <v>10000</v>
      </c>
      <c r="C14">
        <f>MIN(Population!$B8-SUM($B14:B14),C$6-C$5)</f>
        <v>35000</v>
      </c>
      <c r="D14">
        <f>MIN(Population!$B8-SUM($B14:C14),D$6-D$5)</f>
        <v>0</v>
      </c>
      <c r="E14">
        <f>MIN(Population!$B8-SUM($B14:D14),E$6-E$5)</f>
        <v>0</v>
      </c>
      <c r="F14">
        <f t="shared" si="1"/>
        <v>45000</v>
      </c>
      <c r="G14" s="16" t="str">
        <f>IF(F14=Population!$B8,"OK","Error!")</f>
        <v>OK</v>
      </c>
      <c r="H14" s="16"/>
      <c r="I14" s="10">
        <f t="shared" si="2"/>
        <v>7000</v>
      </c>
      <c r="J14" s="11">
        <f>I14/Population!$B8</f>
        <v>0.15555555555555556</v>
      </c>
    </row>
    <row r="15" spans="1:10" x14ac:dyDescent="0.3">
      <c r="B15" s="8">
        <f>MIN(Population!$B9,B$6-B$5)</f>
        <v>10000</v>
      </c>
      <c r="C15">
        <f>MIN(Population!$B9-SUM($B15:B15),C$6-C$5)</f>
        <v>40000</v>
      </c>
      <c r="D15">
        <f>MIN(Population!$B9-SUM($B15:C15),D$6-D$5)</f>
        <v>25000</v>
      </c>
      <c r="E15">
        <f>MIN(Population!$B9-SUM($B15:D15),E$6-E$5)</f>
        <v>0</v>
      </c>
      <c r="F15">
        <f t="shared" si="1"/>
        <v>75000</v>
      </c>
      <c r="G15" s="16" t="str">
        <f>IF(F15=Population!$B9,"OK","Error!")</f>
        <v>OK</v>
      </c>
      <c r="H15" s="16"/>
      <c r="I15" s="10">
        <f t="shared" si="2"/>
        <v>19250</v>
      </c>
      <c r="J15" s="11">
        <f>I15/Population!$B9</f>
        <v>0.25666666666666665</v>
      </c>
    </row>
    <row r="16" spans="1:10" x14ac:dyDescent="0.3">
      <c r="B16" s="8">
        <f>MIN(Population!$B10,B$6-B$5)</f>
        <v>10000</v>
      </c>
      <c r="C16">
        <f>MIN(Population!$B10-SUM($B16:B16),C$6-C$5)</f>
        <v>40000</v>
      </c>
      <c r="D16">
        <f>MIN(Population!$B10-SUM($B16:C16),D$6-D$5)</f>
        <v>50000</v>
      </c>
      <c r="E16">
        <f>MIN(Population!$B10-SUM($B16:D16),E$6-E$5)</f>
        <v>50000</v>
      </c>
      <c r="F16">
        <f t="shared" si="1"/>
        <v>150000</v>
      </c>
      <c r="G16" s="16" t="str">
        <f>IF(F16=Population!$B10,"OK","Error!")</f>
        <v>OK</v>
      </c>
      <c r="H16" s="16"/>
      <c r="I16" s="10">
        <f t="shared" si="2"/>
        <v>55500</v>
      </c>
      <c r="J16" s="11">
        <f>I16/Population!$B10</f>
        <v>0.37</v>
      </c>
    </row>
    <row r="18" spans="1:10" x14ac:dyDescent="0.3">
      <c r="A18" s="16" t="s">
        <v>24</v>
      </c>
      <c r="B18" s="17" t="str">
        <f>IF(MIN(B$11:B$16)&gt;=0,"OK","Error!")</f>
        <v>OK</v>
      </c>
      <c r="C18" s="17" t="str">
        <f>IF(MIN(C$11:C$16)&gt;=0,"OK","Error!")</f>
        <v>OK</v>
      </c>
      <c r="D18" s="17" t="str">
        <f>IF(MIN(D$11:D$16)&gt;=0,"OK","Error!")</f>
        <v>OK</v>
      </c>
      <c r="E18" s="17" t="str">
        <f>IF(MIN(E$11:E$16)&gt;=0,"OK","Error!")</f>
        <v>OK</v>
      </c>
      <c r="I18" s="10">
        <f>SUMPRODUCT(Population!$C5:$C10,I11:I16)</f>
        <v>308750</v>
      </c>
      <c r="J18" s="11">
        <f>I18/Population!$B12</f>
        <v>0.18712121212121213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0" sqref="E20"/>
    </sheetView>
  </sheetViews>
  <sheetFormatPr defaultRowHeight="14.4" x14ac:dyDescent="0.3"/>
  <cols>
    <col min="1" max="3" width="8.88671875" customWidth="1"/>
  </cols>
  <sheetData>
    <row r="1" spans="1:10" x14ac:dyDescent="0.3">
      <c r="A1" s="14" t="str">
        <f>Parameters!A13</f>
        <v>SYSTEM 3  (Increase rate for Band 4)</v>
      </c>
      <c r="B1" s="15"/>
      <c r="C1" s="15"/>
      <c r="D1" s="15"/>
      <c r="E1" s="15"/>
    </row>
    <row r="3" spans="1:10" x14ac:dyDescent="0.3">
      <c r="B3" s="19" t="s">
        <v>38</v>
      </c>
      <c r="C3" s="19"/>
      <c r="D3" s="19"/>
      <c r="E3" s="19"/>
      <c r="F3" s="4"/>
      <c r="G3" s="4"/>
      <c r="H3" s="4"/>
    </row>
    <row r="4" spans="1:10" x14ac:dyDescent="0.3">
      <c r="B4" s="4" t="s">
        <v>0</v>
      </c>
      <c r="C4" s="4" t="s">
        <v>1</v>
      </c>
      <c r="D4" s="4" t="s">
        <v>2</v>
      </c>
      <c r="E4" s="4" t="s">
        <v>3</v>
      </c>
      <c r="F4" s="16"/>
      <c r="G4" s="8"/>
      <c r="H4" s="8"/>
    </row>
    <row r="5" spans="1:10" x14ac:dyDescent="0.3">
      <c r="A5" s="2" t="s">
        <v>18</v>
      </c>
      <c r="B5">
        <f>Parameters!C13</f>
        <v>0</v>
      </c>
      <c r="C5">
        <f>Parameters!D13</f>
        <v>10000</v>
      </c>
      <c r="D5">
        <f>Parameters!E13</f>
        <v>50000</v>
      </c>
      <c r="E5">
        <f>Parameters!F13</f>
        <v>100000</v>
      </c>
      <c r="F5" s="16"/>
      <c r="G5" s="8"/>
      <c r="H5" s="8"/>
    </row>
    <row r="6" spans="1:10" x14ac:dyDescent="0.3">
      <c r="A6" s="2" t="s">
        <v>19</v>
      </c>
      <c r="B6">
        <f>C5</f>
        <v>10000</v>
      </c>
      <c r="C6">
        <f t="shared" ref="C6:D6" si="0">D5</f>
        <v>50000</v>
      </c>
      <c r="D6">
        <f t="shared" si="0"/>
        <v>100000</v>
      </c>
      <c r="E6" s="8">
        <v>999999</v>
      </c>
    </row>
    <row r="7" spans="1:10" x14ac:dyDescent="0.3">
      <c r="A7" s="2" t="s">
        <v>20</v>
      </c>
      <c r="B7" s="22">
        <f>Parameters!C14</f>
        <v>0</v>
      </c>
      <c r="C7" s="22">
        <f>Parameters!D14</f>
        <v>0.2</v>
      </c>
      <c r="D7" s="22">
        <f>Parameters!E14</f>
        <v>0.4</v>
      </c>
      <c r="E7" s="22">
        <f>Parameters!F14</f>
        <v>0.6</v>
      </c>
      <c r="F7" s="16"/>
      <c r="G7" s="8"/>
      <c r="H7" s="8"/>
    </row>
    <row r="8" spans="1:10" x14ac:dyDescent="0.3">
      <c r="A8" s="2"/>
      <c r="E8" s="8"/>
      <c r="F8" s="1"/>
      <c r="G8" s="1"/>
      <c r="H8" s="1"/>
    </row>
    <row r="9" spans="1:10" x14ac:dyDescent="0.3">
      <c r="B9" s="19" t="s">
        <v>27</v>
      </c>
      <c r="C9" s="19"/>
      <c r="D9" s="19"/>
      <c r="E9" s="19"/>
      <c r="F9" s="1"/>
      <c r="G9" s="1"/>
      <c r="H9" s="1"/>
      <c r="I9" s="19" t="s">
        <v>25</v>
      </c>
      <c r="J9" s="19"/>
    </row>
    <row r="10" spans="1:10" x14ac:dyDescent="0.3">
      <c r="B10" s="4" t="s">
        <v>0</v>
      </c>
      <c r="C10" s="4" t="s">
        <v>1</v>
      </c>
      <c r="D10" s="4" t="s">
        <v>2</v>
      </c>
      <c r="E10" s="4" t="s">
        <v>3</v>
      </c>
      <c r="F10" s="4" t="s">
        <v>28</v>
      </c>
      <c r="G10" s="16" t="s">
        <v>24</v>
      </c>
      <c r="H10" s="16"/>
      <c r="I10" s="18" t="s">
        <v>15</v>
      </c>
      <c r="J10" s="18" t="s">
        <v>16</v>
      </c>
    </row>
    <row r="11" spans="1:10" x14ac:dyDescent="0.3">
      <c r="B11" s="8">
        <f>MIN(Population!$B5,B$6-B$5)</f>
        <v>5000</v>
      </c>
      <c r="C11">
        <f>MIN(Population!$B5-SUM($B11:B11),C$6-C$5)</f>
        <v>0</v>
      </c>
      <c r="D11">
        <f>MIN(Population!$B5-SUM($B11:C11),D$6-D$5)</f>
        <v>0</v>
      </c>
      <c r="E11">
        <f>MIN(Population!$B5-SUM($B11:D11),E$6-E$5)</f>
        <v>0</v>
      </c>
      <c r="F11">
        <f t="shared" ref="F11:F16" si="1">SUM($B11:$E11)</f>
        <v>5000</v>
      </c>
      <c r="G11" s="16" t="str">
        <f>IF(F11=Population!$B5,"OK","Error!")</f>
        <v>OK</v>
      </c>
      <c r="H11" s="16"/>
      <c r="I11" s="10">
        <f t="shared" ref="I11:I16" si="2">SUMPRODUCT($B$7:$E$7,$B11:$E11)</f>
        <v>0</v>
      </c>
      <c r="J11" s="11">
        <f>I11/Population!$B5</f>
        <v>0</v>
      </c>
    </row>
    <row r="12" spans="1:10" x14ac:dyDescent="0.3">
      <c r="B12" s="8">
        <f>MIN(Population!$B6,B$6-B$5)</f>
        <v>10000</v>
      </c>
      <c r="C12">
        <f>MIN(Population!$B6-SUM($B12:B12),C$6-C$5)</f>
        <v>5000</v>
      </c>
      <c r="D12">
        <f>MIN(Population!$B6-SUM($B12:C12),D$6-D$5)</f>
        <v>0</v>
      </c>
      <c r="E12">
        <f>MIN(Population!$B6-SUM($B12:D12),E$6-E$5)</f>
        <v>0</v>
      </c>
      <c r="F12">
        <f t="shared" si="1"/>
        <v>15000</v>
      </c>
      <c r="G12" s="16" t="str">
        <f>IF(F12=Population!$B6,"OK","Error!")</f>
        <v>OK</v>
      </c>
      <c r="H12" s="16"/>
      <c r="I12" s="10">
        <f t="shared" si="2"/>
        <v>1000</v>
      </c>
      <c r="J12" s="11">
        <f>I12/Population!$B6</f>
        <v>6.6666666666666666E-2</v>
      </c>
    </row>
    <row r="13" spans="1:10" x14ac:dyDescent="0.3">
      <c r="B13" s="8">
        <f>MIN(Population!$B7,B$6-B$5)</f>
        <v>10000</v>
      </c>
      <c r="C13">
        <f>MIN(Population!$B7-SUM($B13:B13),C$6-C$5)</f>
        <v>15000</v>
      </c>
      <c r="D13">
        <f>MIN(Population!$B7-SUM($B13:C13),D$6-D$5)</f>
        <v>0</v>
      </c>
      <c r="E13">
        <f>MIN(Population!$B7-SUM($B13:D13),E$6-E$5)</f>
        <v>0</v>
      </c>
      <c r="F13">
        <f t="shared" si="1"/>
        <v>25000</v>
      </c>
      <c r="G13" s="16" t="str">
        <f>IF(F13=Population!$B7,"OK","Error!")</f>
        <v>OK</v>
      </c>
      <c r="H13" s="16"/>
      <c r="I13" s="10">
        <f t="shared" si="2"/>
        <v>3000</v>
      </c>
      <c r="J13" s="11">
        <f>I13/Population!$B7</f>
        <v>0.12</v>
      </c>
    </row>
    <row r="14" spans="1:10" x14ac:dyDescent="0.3">
      <c r="B14" s="8">
        <f>MIN(Population!$B8,B$6-B$5)</f>
        <v>10000</v>
      </c>
      <c r="C14">
        <f>MIN(Population!$B8-SUM($B14:B14),C$6-C$5)</f>
        <v>35000</v>
      </c>
      <c r="D14">
        <f>MIN(Population!$B8-SUM($B14:C14),D$6-D$5)</f>
        <v>0</v>
      </c>
      <c r="E14">
        <f>MIN(Population!$B8-SUM($B14:D14),E$6-E$5)</f>
        <v>0</v>
      </c>
      <c r="F14">
        <f t="shared" si="1"/>
        <v>45000</v>
      </c>
      <c r="G14" s="16" t="str">
        <f>IF(F14=Population!$B8,"OK","Error!")</f>
        <v>OK</v>
      </c>
      <c r="H14" s="16"/>
      <c r="I14" s="10">
        <f t="shared" si="2"/>
        <v>7000</v>
      </c>
      <c r="J14" s="11">
        <f>I14/Population!$B8</f>
        <v>0.15555555555555556</v>
      </c>
    </row>
    <row r="15" spans="1:10" x14ac:dyDescent="0.3">
      <c r="B15" s="8">
        <f>MIN(Population!$B9,B$6-B$5)</f>
        <v>10000</v>
      </c>
      <c r="C15">
        <f>MIN(Population!$B9-SUM($B15:B15),C$6-C$5)</f>
        <v>40000</v>
      </c>
      <c r="D15">
        <f>MIN(Population!$B9-SUM($B15:C15),D$6-D$5)</f>
        <v>25000</v>
      </c>
      <c r="E15">
        <f>MIN(Population!$B9-SUM($B15:D15),E$6-E$5)</f>
        <v>0</v>
      </c>
      <c r="F15">
        <f t="shared" si="1"/>
        <v>75000</v>
      </c>
      <c r="G15" s="16" t="str">
        <f>IF(F15=Population!$B9,"OK","Error!")</f>
        <v>OK</v>
      </c>
      <c r="H15" s="16"/>
      <c r="I15" s="10">
        <f t="shared" si="2"/>
        <v>18000</v>
      </c>
      <c r="J15" s="11">
        <f>I15/Population!$B9</f>
        <v>0.24</v>
      </c>
    </row>
    <row r="16" spans="1:10" x14ac:dyDescent="0.3">
      <c r="B16" s="8">
        <f>MIN(Population!$B10,B$6-B$5)</f>
        <v>10000</v>
      </c>
      <c r="C16">
        <f>MIN(Population!$B10-SUM($B16:B16),C$6-C$5)</f>
        <v>40000</v>
      </c>
      <c r="D16">
        <f>MIN(Population!$B10-SUM($B16:C16),D$6-D$5)</f>
        <v>50000</v>
      </c>
      <c r="E16">
        <f>MIN(Population!$B10-SUM($B16:D16),E$6-E$5)</f>
        <v>50000</v>
      </c>
      <c r="F16">
        <f t="shared" si="1"/>
        <v>150000</v>
      </c>
      <c r="G16" s="16" t="str">
        <f>IF(F16=Population!$B10,"OK","Error!")</f>
        <v>OK</v>
      </c>
      <c r="H16" s="16"/>
      <c r="I16" s="10">
        <f t="shared" si="2"/>
        <v>58000</v>
      </c>
      <c r="J16" s="11">
        <f>I16/Population!$B10</f>
        <v>0.38666666666666666</v>
      </c>
    </row>
    <row r="18" spans="1:10" x14ac:dyDescent="0.3">
      <c r="A18" s="16" t="s">
        <v>24</v>
      </c>
      <c r="B18" s="17" t="str">
        <f>IF(MIN(B$11:B$16)&gt;=0,"OK","Error!")</f>
        <v>OK</v>
      </c>
      <c r="C18" s="17" t="str">
        <f>IF(MIN(C$11:C$16)&gt;=0,"OK","Error!")</f>
        <v>OK</v>
      </c>
      <c r="D18" s="17" t="str">
        <f>IF(MIN(D$11:D$16)&gt;=0,"OK","Error!")</f>
        <v>OK</v>
      </c>
      <c r="E18" s="17" t="str">
        <f>IF(MIN(E$11:E$16)&gt;=0,"OK","Error!")</f>
        <v>OK</v>
      </c>
      <c r="I18" s="10">
        <f>SUMPRODUCT(Population!$C5:$C10,I11:I16)</f>
        <v>310000</v>
      </c>
      <c r="J18" s="11">
        <f>I18/Population!$B12</f>
        <v>0.18787878787878787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0" sqref="E20"/>
    </sheetView>
  </sheetViews>
  <sheetFormatPr defaultRowHeight="14.4" x14ac:dyDescent="0.3"/>
  <cols>
    <col min="1" max="3" width="8.88671875" customWidth="1"/>
  </cols>
  <sheetData>
    <row r="1" spans="1:10" x14ac:dyDescent="0.3">
      <c r="A1" s="14" t="str">
        <f>Parameters!A16</f>
        <v>SYSTEM 4  (All changes combined)</v>
      </c>
      <c r="B1" s="15"/>
      <c r="C1" s="15"/>
      <c r="D1" s="15"/>
      <c r="E1" s="15"/>
    </row>
    <row r="3" spans="1:10" x14ac:dyDescent="0.3">
      <c r="B3" s="19" t="s">
        <v>38</v>
      </c>
      <c r="C3" s="19"/>
      <c r="D3" s="19"/>
      <c r="E3" s="19"/>
      <c r="F3" s="4"/>
      <c r="G3" s="4"/>
      <c r="H3" s="4"/>
    </row>
    <row r="4" spans="1:10" x14ac:dyDescent="0.3">
      <c r="B4" s="4" t="s">
        <v>0</v>
      </c>
      <c r="C4" s="4" t="s">
        <v>1</v>
      </c>
      <c r="D4" s="4" t="s">
        <v>2</v>
      </c>
      <c r="E4" s="4" t="s">
        <v>3</v>
      </c>
      <c r="F4" s="16"/>
      <c r="G4" s="8"/>
      <c r="H4" s="8"/>
    </row>
    <row r="5" spans="1:10" x14ac:dyDescent="0.3">
      <c r="A5" s="2" t="s">
        <v>18</v>
      </c>
      <c r="B5">
        <f>Parameters!C16</f>
        <v>0</v>
      </c>
      <c r="C5">
        <f>Parameters!D16</f>
        <v>12500</v>
      </c>
      <c r="D5">
        <f>Parameters!E16</f>
        <v>50000</v>
      </c>
      <c r="E5">
        <f>Parameters!F16</f>
        <v>100000</v>
      </c>
      <c r="F5" s="16"/>
      <c r="G5" s="8"/>
      <c r="H5" s="8"/>
    </row>
    <row r="6" spans="1:10" x14ac:dyDescent="0.3">
      <c r="A6" s="2" t="s">
        <v>19</v>
      </c>
      <c r="B6">
        <f>C5</f>
        <v>12500</v>
      </c>
      <c r="C6">
        <f t="shared" ref="C6:D6" si="0">D5</f>
        <v>50000</v>
      </c>
      <c r="D6">
        <f t="shared" si="0"/>
        <v>100000</v>
      </c>
      <c r="E6" s="8">
        <v>999999</v>
      </c>
    </row>
    <row r="7" spans="1:10" x14ac:dyDescent="0.3">
      <c r="A7" s="2" t="s">
        <v>20</v>
      </c>
      <c r="B7" s="22">
        <f>Parameters!C17</f>
        <v>0</v>
      </c>
      <c r="C7" s="22">
        <f>Parameters!D17</f>
        <v>0.2</v>
      </c>
      <c r="D7" s="22">
        <f>Parameters!E17</f>
        <v>0.45</v>
      </c>
      <c r="E7" s="22">
        <f>Parameters!F17</f>
        <v>0.6</v>
      </c>
      <c r="F7" s="16"/>
      <c r="G7" s="8"/>
      <c r="H7" s="8"/>
    </row>
    <row r="8" spans="1:10" x14ac:dyDescent="0.3">
      <c r="A8" s="2"/>
      <c r="E8" s="8"/>
      <c r="F8" s="1"/>
      <c r="G8" s="1"/>
      <c r="H8" s="1"/>
    </row>
    <row r="9" spans="1:10" x14ac:dyDescent="0.3">
      <c r="B9" s="19" t="s">
        <v>27</v>
      </c>
      <c r="C9" s="19"/>
      <c r="D9" s="19"/>
      <c r="E9" s="19"/>
      <c r="F9" s="1"/>
      <c r="G9" s="1"/>
      <c r="H9" s="1"/>
      <c r="I9" s="19" t="s">
        <v>25</v>
      </c>
      <c r="J9" s="19"/>
    </row>
    <row r="10" spans="1:10" x14ac:dyDescent="0.3">
      <c r="B10" s="4" t="s">
        <v>0</v>
      </c>
      <c r="C10" s="4" t="s">
        <v>1</v>
      </c>
      <c r="D10" s="4" t="s">
        <v>2</v>
      </c>
      <c r="E10" s="4" t="s">
        <v>3</v>
      </c>
      <c r="F10" s="4" t="s">
        <v>28</v>
      </c>
      <c r="G10" s="16" t="s">
        <v>24</v>
      </c>
      <c r="H10" s="16"/>
      <c r="I10" s="18" t="s">
        <v>15</v>
      </c>
      <c r="J10" s="18" t="s">
        <v>16</v>
      </c>
    </row>
    <row r="11" spans="1:10" x14ac:dyDescent="0.3">
      <c r="B11" s="8">
        <f>MIN(Population!$B5,B$6-B$5)</f>
        <v>5000</v>
      </c>
      <c r="C11">
        <f>MIN(Population!$B5-SUM($B11:B11),C$6-C$5)</f>
        <v>0</v>
      </c>
      <c r="D11">
        <f>MIN(Population!$B5-SUM($B11:C11),D$6-D$5)</f>
        <v>0</v>
      </c>
      <c r="E11">
        <f>MIN(Population!$B5-SUM($B11:D11),E$6-E$5)</f>
        <v>0</v>
      </c>
      <c r="F11">
        <f t="shared" ref="F11:F16" si="1">SUM($B11:$E11)</f>
        <v>5000</v>
      </c>
      <c r="G11" s="16" t="str">
        <f>IF(F11=Population!$B5,"OK","Error!")</f>
        <v>OK</v>
      </c>
      <c r="H11" s="16"/>
      <c r="I11" s="10">
        <f t="shared" ref="I11:I16" si="2">SUMPRODUCT($B$7:$E$7,$B11:$E11)</f>
        <v>0</v>
      </c>
      <c r="J11" s="11">
        <f>I11/Population!$B5</f>
        <v>0</v>
      </c>
    </row>
    <row r="12" spans="1:10" x14ac:dyDescent="0.3">
      <c r="B12" s="8">
        <f>MIN(Population!$B6,B$6-B$5)</f>
        <v>12500</v>
      </c>
      <c r="C12">
        <f>MIN(Population!$B6-SUM($B12:B12),C$6-C$5)</f>
        <v>2500</v>
      </c>
      <c r="D12">
        <f>MIN(Population!$B6-SUM($B12:C12),D$6-D$5)</f>
        <v>0</v>
      </c>
      <c r="E12">
        <f>MIN(Population!$B6-SUM($B12:D12),E$6-E$5)</f>
        <v>0</v>
      </c>
      <c r="F12">
        <f t="shared" si="1"/>
        <v>15000</v>
      </c>
      <c r="G12" s="16" t="str">
        <f>IF(F12=Population!$B6,"OK","Error!")</f>
        <v>OK</v>
      </c>
      <c r="H12" s="16"/>
      <c r="I12" s="10">
        <f t="shared" si="2"/>
        <v>500</v>
      </c>
      <c r="J12" s="11">
        <f>I12/Population!$B6</f>
        <v>3.3333333333333333E-2</v>
      </c>
    </row>
    <row r="13" spans="1:10" x14ac:dyDescent="0.3">
      <c r="B13" s="8">
        <f>MIN(Population!$B7,B$6-B$5)</f>
        <v>12500</v>
      </c>
      <c r="C13">
        <f>MIN(Population!$B7-SUM($B13:B13),C$6-C$5)</f>
        <v>12500</v>
      </c>
      <c r="D13">
        <f>MIN(Population!$B7-SUM($B13:C13),D$6-D$5)</f>
        <v>0</v>
      </c>
      <c r="E13">
        <f>MIN(Population!$B7-SUM($B13:D13),E$6-E$5)</f>
        <v>0</v>
      </c>
      <c r="F13">
        <f t="shared" si="1"/>
        <v>25000</v>
      </c>
      <c r="G13" s="16" t="str">
        <f>IF(F13=Population!$B7,"OK","Error!")</f>
        <v>OK</v>
      </c>
      <c r="H13" s="16"/>
      <c r="I13" s="10">
        <f t="shared" si="2"/>
        <v>2500</v>
      </c>
      <c r="J13" s="11">
        <f>I13/Population!$B7</f>
        <v>0.1</v>
      </c>
    </row>
    <row r="14" spans="1:10" x14ac:dyDescent="0.3">
      <c r="B14" s="8">
        <f>MIN(Population!$B8,B$6-B$5)</f>
        <v>12500</v>
      </c>
      <c r="C14">
        <f>MIN(Population!$B8-SUM($B14:B14),C$6-C$5)</f>
        <v>32500</v>
      </c>
      <c r="D14">
        <f>MIN(Population!$B8-SUM($B14:C14),D$6-D$5)</f>
        <v>0</v>
      </c>
      <c r="E14">
        <f>MIN(Population!$B8-SUM($B14:D14),E$6-E$5)</f>
        <v>0</v>
      </c>
      <c r="F14">
        <f t="shared" si="1"/>
        <v>45000</v>
      </c>
      <c r="G14" s="16" t="str">
        <f>IF(F14=Population!$B8,"OK","Error!")</f>
        <v>OK</v>
      </c>
      <c r="H14" s="16"/>
      <c r="I14" s="10">
        <f t="shared" si="2"/>
        <v>6500</v>
      </c>
      <c r="J14" s="11">
        <f>I14/Population!$B8</f>
        <v>0.14444444444444443</v>
      </c>
    </row>
    <row r="15" spans="1:10" x14ac:dyDescent="0.3">
      <c r="B15" s="8">
        <f>MIN(Population!$B9,B$6-B$5)</f>
        <v>12500</v>
      </c>
      <c r="C15">
        <f>MIN(Population!$B9-SUM($B15:B15),C$6-C$5)</f>
        <v>37500</v>
      </c>
      <c r="D15">
        <f>MIN(Population!$B9-SUM($B15:C15),D$6-D$5)</f>
        <v>25000</v>
      </c>
      <c r="E15">
        <f>MIN(Population!$B9-SUM($B15:D15),E$6-E$5)</f>
        <v>0</v>
      </c>
      <c r="F15">
        <f t="shared" si="1"/>
        <v>75000</v>
      </c>
      <c r="G15" s="16" t="str">
        <f>IF(F15=Population!$B9,"OK","Error!")</f>
        <v>OK</v>
      </c>
      <c r="H15" s="16"/>
      <c r="I15" s="10">
        <f t="shared" si="2"/>
        <v>18750</v>
      </c>
      <c r="J15" s="11">
        <f>I15/Population!$B9</f>
        <v>0.25</v>
      </c>
    </row>
    <row r="16" spans="1:10" x14ac:dyDescent="0.3">
      <c r="B16" s="8">
        <f>MIN(Population!$B10,B$6-B$5)</f>
        <v>12500</v>
      </c>
      <c r="C16">
        <f>MIN(Population!$B10-SUM($B16:B16),C$6-C$5)</f>
        <v>37500</v>
      </c>
      <c r="D16">
        <f>MIN(Population!$B10-SUM($B16:C16),D$6-D$5)</f>
        <v>50000</v>
      </c>
      <c r="E16">
        <f>MIN(Population!$B10-SUM($B16:D16),E$6-E$5)</f>
        <v>50000</v>
      </c>
      <c r="F16">
        <f t="shared" si="1"/>
        <v>150000</v>
      </c>
      <c r="G16" s="16" t="str">
        <f>IF(F16=Population!$B10,"OK","Error!")</f>
        <v>OK</v>
      </c>
      <c r="H16" s="16"/>
      <c r="I16" s="10">
        <f t="shared" si="2"/>
        <v>60000</v>
      </c>
      <c r="J16" s="11">
        <f>I16/Population!$B10</f>
        <v>0.4</v>
      </c>
    </row>
    <row r="18" spans="1:10" x14ac:dyDescent="0.3">
      <c r="A18" s="16" t="s">
        <v>24</v>
      </c>
      <c r="B18" s="17" t="str">
        <f>IF(MIN(B$11:B$16)&gt;=0,"OK","Error!")</f>
        <v>OK</v>
      </c>
      <c r="C18" s="17" t="str">
        <f>IF(MIN(C$11:C$16)&gt;=0,"OK","Error!")</f>
        <v>OK</v>
      </c>
      <c r="D18" s="17" t="str">
        <f>IF(MIN(D$11:D$16)&gt;=0,"OK","Error!")</f>
        <v>OK</v>
      </c>
      <c r="E18" s="17" t="str">
        <f>IF(MIN(E$11:E$16)&gt;=0,"OK","Error!")</f>
        <v>OK</v>
      </c>
      <c r="I18" s="10">
        <f>SUMPRODUCT(Population!$C5:$C10,I11:I16)</f>
        <v>296250</v>
      </c>
      <c r="J18" s="11">
        <f>I18/Population!$B12</f>
        <v>0.17954545454545454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F19" sqref="F19"/>
    </sheetView>
  </sheetViews>
  <sheetFormatPr defaultRowHeight="14.4" x14ac:dyDescent="0.3"/>
  <cols>
    <col min="1" max="1" width="9.77734375" customWidth="1"/>
  </cols>
  <sheetData>
    <row r="1" spans="1:7" x14ac:dyDescent="0.3">
      <c r="A1" s="14" t="s">
        <v>41</v>
      </c>
      <c r="B1" s="14"/>
      <c r="C1" s="14"/>
      <c r="D1" s="14"/>
    </row>
    <row r="2" spans="1:7" x14ac:dyDescent="0.3">
      <c r="A2" s="1"/>
    </row>
    <row r="3" spans="1:7" x14ac:dyDescent="0.3">
      <c r="B3" s="19" t="s">
        <v>37</v>
      </c>
      <c r="C3" s="19"/>
      <c r="D3" s="19"/>
      <c r="E3" s="19"/>
      <c r="F3" s="19"/>
    </row>
    <row r="4" spans="1:7" x14ac:dyDescent="0.3">
      <c r="B4" s="4" t="s">
        <v>33</v>
      </c>
      <c r="C4" s="4" t="s">
        <v>32</v>
      </c>
      <c r="D4" s="4" t="s">
        <v>34</v>
      </c>
      <c r="E4" s="4" t="s">
        <v>35</v>
      </c>
      <c r="F4" s="4" t="s">
        <v>36</v>
      </c>
    </row>
    <row r="5" spans="1:7" x14ac:dyDescent="0.3">
      <c r="A5" t="s">
        <v>9</v>
      </c>
      <c r="B5" s="12">
        <f>System0!$J11</f>
        <v>0</v>
      </c>
      <c r="C5" s="12">
        <f>System1!$J11</f>
        <v>0</v>
      </c>
      <c r="D5" s="12">
        <f>System2!$J11</f>
        <v>0</v>
      </c>
      <c r="E5" s="12">
        <f>System3!$J11</f>
        <v>0</v>
      </c>
      <c r="F5" s="12">
        <f>System4!$J11</f>
        <v>0</v>
      </c>
    </row>
    <row r="6" spans="1:7" x14ac:dyDescent="0.3">
      <c r="A6" t="s">
        <v>10</v>
      </c>
      <c r="B6" s="12">
        <f>System0!$J12</f>
        <v>6.6666666666666666E-2</v>
      </c>
      <c r="C6" s="12">
        <f>System1!$J12</f>
        <v>3.3333333333333333E-2</v>
      </c>
      <c r="D6" s="12">
        <f>System2!$J12</f>
        <v>6.6666666666666666E-2</v>
      </c>
      <c r="E6" s="12">
        <f>System3!$J12</f>
        <v>6.6666666666666666E-2</v>
      </c>
      <c r="F6" s="12">
        <f>System4!$J12</f>
        <v>3.3333333333333333E-2</v>
      </c>
    </row>
    <row r="7" spans="1:7" x14ac:dyDescent="0.3">
      <c r="A7" t="s">
        <v>11</v>
      </c>
      <c r="B7" s="12">
        <f>System0!$J13</f>
        <v>0.12</v>
      </c>
      <c r="C7" s="12">
        <f>System1!$J13</f>
        <v>0.1</v>
      </c>
      <c r="D7" s="12">
        <f>System2!$J13</f>
        <v>0.12</v>
      </c>
      <c r="E7" s="12">
        <f>System3!$J13</f>
        <v>0.12</v>
      </c>
      <c r="F7" s="12">
        <f>System4!$J13</f>
        <v>0.1</v>
      </c>
    </row>
    <row r="8" spans="1:7" x14ac:dyDescent="0.3">
      <c r="A8" t="s">
        <v>12</v>
      </c>
      <c r="B8" s="12">
        <f>System0!$J14</f>
        <v>0.15555555555555556</v>
      </c>
      <c r="C8" s="12">
        <f>System1!$J14</f>
        <v>0.14444444444444443</v>
      </c>
      <c r="D8" s="12">
        <f>System2!$J14</f>
        <v>0.15555555555555556</v>
      </c>
      <c r="E8" s="12">
        <f>System3!$J14</f>
        <v>0.15555555555555556</v>
      </c>
      <c r="F8" s="12">
        <f>System4!$J14</f>
        <v>0.14444444444444443</v>
      </c>
    </row>
    <row r="9" spans="1:7" x14ac:dyDescent="0.3">
      <c r="A9" t="s">
        <v>13</v>
      </c>
      <c r="B9" s="12">
        <f>System0!$J15</f>
        <v>0.24</v>
      </c>
      <c r="C9" s="12">
        <f>System1!$J15</f>
        <v>0.23333333333333334</v>
      </c>
      <c r="D9" s="12">
        <f>System2!$J15</f>
        <v>0.25666666666666665</v>
      </c>
      <c r="E9" s="12">
        <f>System3!$J15</f>
        <v>0.24</v>
      </c>
      <c r="F9" s="12">
        <f>System4!$J15</f>
        <v>0.25</v>
      </c>
    </row>
    <row r="10" spans="1:7" x14ac:dyDescent="0.3">
      <c r="A10" t="s">
        <v>14</v>
      </c>
      <c r="B10" s="12">
        <f>System0!$J16</f>
        <v>0.35333333333333333</v>
      </c>
      <c r="C10" s="12">
        <f>System1!$J16</f>
        <v>0.35</v>
      </c>
      <c r="D10" s="12">
        <f>System2!$J16</f>
        <v>0.37</v>
      </c>
      <c r="E10" s="12">
        <f>System3!$J16</f>
        <v>0.38666666666666666</v>
      </c>
      <c r="F10" s="12">
        <f>System4!$J16</f>
        <v>0.4</v>
      </c>
    </row>
    <row r="11" spans="1:7" x14ac:dyDescent="0.3">
      <c r="B11" s="13"/>
    </row>
    <row r="12" spans="1:7" x14ac:dyDescent="0.3">
      <c r="A12" s="2" t="s">
        <v>16</v>
      </c>
      <c r="B12" s="12">
        <f>System0!$J18</f>
        <v>0.18181818181818182</v>
      </c>
      <c r="C12" s="12">
        <f>System1!$J18</f>
        <v>0.16818181818181818</v>
      </c>
      <c r="D12" s="12">
        <f>System2!$J18</f>
        <v>0.18712121212121213</v>
      </c>
      <c r="E12" s="12">
        <f>System3!$J18</f>
        <v>0.18787878787878787</v>
      </c>
      <c r="F12" s="12">
        <f>System4!$J18</f>
        <v>0.17954545454545454</v>
      </c>
    </row>
    <row r="14" spans="1:7" x14ac:dyDescent="0.3">
      <c r="A14" s="2" t="s">
        <v>15</v>
      </c>
      <c r="B14">
        <f>System0!$I18</f>
        <v>300000</v>
      </c>
      <c r="C14">
        <f>System1!$I18</f>
        <v>277500</v>
      </c>
      <c r="D14">
        <f>System2!$I18</f>
        <v>308750</v>
      </c>
      <c r="E14">
        <f>System3!$I18</f>
        <v>310000</v>
      </c>
      <c r="F14">
        <f>System4!$I18</f>
        <v>296250</v>
      </c>
      <c r="G14" s="16"/>
    </row>
    <row r="15" spans="1:7" x14ac:dyDescent="0.3">
      <c r="A15" s="2" t="s">
        <v>17</v>
      </c>
      <c r="C15" s="20">
        <f>C14-$B$14</f>
        <v>-22500</v>
      </c>
      <c r="D15" s="20">
        <f>D14-$B$14</f>
        <v>8750</v>
      </c>
      <c r="E15" s="20">
        <f>E14-$B$14</f>
        <v>10000</v>
      </c>
      <c r="F15" s="20">
        <f>F14-$B$14</f>
        <v>-3750</v>
      </c>
    </row>
    <row r="16" spans="1:7" x14ac:dyDescent="0.3">
      <c r="A16" s="16" t="s">
        <v>24</v>
      </c>
      <c r="C16" s="17" t="str">
        <f>IF(C15&gt;0,"Higher","Lower")</f>
        <v>Lower</v>
      </c>
      <c r="D16" s="17" t="str">
        <f t="shared" ref="D16:F16" si="0">IF(D15&gt;0,"Higher","Lower")</f>
        <v>Higher</v>
      </c>
      <c r="E16" s="17" t="str">
        <f t="shared" si="0"/>
        <v>Higher</v>
      </c>
      <c r="F16" s="17" t="str">
        <f t="shared" si="0"/>
        <v>Lower</v>
      </c>
    </row>
    <row r="17" spans="1:5" x14ac:dyDescent="0.3">
      <c r="A17" s="8" t="s">
        <v>42</v>
      </c>
    </row>
    <row r="19" spans="1:5" x14ac:dyDescent="0.3">
      <c r="C19" s="17"/>
      <c r="D19" s="17"/>
      <c r="E19" s="17"/>
    </row>
  </sheetData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8" ma:contentTypeDescription="Create a new document." ma:contentTypeScope="" ma:versionID="b08e20e0e103d3365380b6bf0cb7795e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4161753d28f9dc3453ace73f600077b4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02aea5-70a3-4309-a075-81a717f4eae1}" ma:internalName="TaxCatchAll" ma:showField="CatchAllData" ma:web="80348ba6-adcc-40fb-8576-6b95a36a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538e9-c694-450b-9056-83c8e7b681d1">
      <Terms xmlns="http://schemas.microsoft.com/office/infopath/2007/PartnerControls"/>
    </lcf76f155ced4ddcb4097134ff3c332f>
    <TaxCatchAll xmlns="80348ba6-adcc-40fb-8576-6b95a36a3021" xsi:nil="true"/>
  </documentManagement>
</p:properties>
</file>

<file path=customXml/itemProps1.xml><?xml version="1.0" encoding="utf-8"?>
<ds:datastoreItem xmlns:ds="http://schemas.openxmlformats.org/officeDocument/2006/customXml" ds:itemID="{73B62127-3D9B-4E4B-B252-7681CA80368F}"/>
</file>

<file path=customXml/itemProps2.xml><?xml version="1.0" encoding="utf-8"?>
<ds:datastoreItem xmlns:ds="http://schemas.openxmlformats.org/officeDocument/2006/customXml" ds:itemID="{5B89BD3C-2BCD-429F-BA8B-B11453ABDA2F}"/>
</file>

<file path=customXml/itemProps3.xml><?xml version="1.0" encoding="utf-8"?>
<ds:datastoreItem xmlns:ds="http://schemas.openxmlformats.org/officeDocument/2006/customXml" ds:itemID="{4F1CB242-550E-4AD4-9F35-8E3A42CB9E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Population</vt:lpstr>
      <vt:lpstr>Parameters</vt:lpstr>
      <vt:lpstr>System0</vt:lpstr>
      <vt:lpstr>System1</vt:lpstr>
      <vt:lpstr>System2</vt:lpstr>
      <vt:lpstr>System3</vt:lpstr>
      <vt:lpstr>System4</vt:lpstr>
      <vt:lpstr>Results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2014-11-06T12:12:58Z</dcterms:created>
  <dcterms:modified xsi:type="dcterms:W3CDTF">2019-08-25T12:42:34Z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